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mwh\OneDrive\Documents\1 Main TW Documents Folder\4 Betaminic\1.01 BSG Setup Guide\"/>
    </mc:Choice>
  </mc:AlternateContent>
  <xr:revisionPtr revIDLastSave="0" documentId="13_ncr:1_{31DFAF69-D214-47B7-9536-9340DB663584}" xr6:coauthVersionLast="47" xr6:coauthVersionMax="47" xr10:uidLastSave="{00000000-0000-0000-0000-000000000000}"/>
  <bookViews>
    <workbookView xWindow="-108" yWindow="-108" windowWidth="23256" windowHeight="12456" xr2:uid="{DD9B705F-39CA-4C82-8A27-451E9F3CAC49}"/>
  </bookViews>
  <sheets>
    <sheet name="BSG Bot Managment Service" sheetId="1" r:id="rId1"/>
    <sheet name="DIY Setup Plannin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1" l="1"/>
  <c r="J13" i="1"/>
  <c r="G14" i="1"/>
  <c r="H14" i="1" s="1"/>
  <c r="G13" i="1"/>
  <c r="H13" i="1" s="1"/>
  <c r="C14" i="1"/>
  <c r="C13" i="1"/>
  <c r="D30" i="2"/>
  <c r="D29" i="2"/>
  <c r="K21" i="2"/>
  <c r="K22" i="2" s="1"/>
  <c r="C12" i="2" l="1"/>
  <c r="G12" i="2" s="1"/>
  <c r="H12" i="2" s="1"/>
  <c r="J14" i="2"/>
  <c r="J13" i="2"/>
  <c r="H14" i="2"/>
  <c r="H13" i="2"/>
  <c r="G14" i="2"/>
  <c r="G13" i="2"/>
  <c r="C17" i="2"/>
  <c r="G17" i="2"/>
  <c r="H17" i="2" s="1"/>
  <c r="J17" i="2" s="1"/>
  <c r="C15" i="2"/>
  <c r="G15" i="2" s="1"/>
  <c r="H15" i="2" s="1"/>
  <c r="J15" i="2" s="1"/>
  <c r="C14" i="2"/>
  <c r="C13" i="2"/>
  <c r="B28" i="2"/>
  <c r="B27" i="2"/>
  <c r="G19" i="2"/>
  <c r="H19" i="2" s="1"/>
  <c r="J19" i="2" s="1"/>
  <c r="G18" i="2"/>
  <c r="H18" i="2" s="1"/>
  <c r="J18" i="2" s="1"/>
  <c r="G16" i="2"/>
  <c r="H16" i="2" s="1"/>
  <c r="J16" i="2" s="1"/>
  <c r="G11" i="2"/>
  <c r="H11" i="2" s="1"/>
  <c r="J11" i="2" s="1"/>
  <c r="E10" i="2"/>
  <c r="F10" i="2" s="1"/>
  <c r="J10" i="2" s="1"/>
  <c r="E9" i="2"/>
  <c r="F9" i="2" s="1"/>
  <c r="J9" i="2" s="1"/>
  <c r="E8" i="2"/>
  <c r="F8" i="2" s="1"/>
  <c r="J8" i="2" s="1"/>
  <c r="E7" i="2"/>
  <c r="F7" i="2" s="1"/>
  <c r="I7" i="2" s="1"/>
  <c r="J7" i="2" s="1"/>
  <c r="E6" i="2"/>
  <c r="F6" i="2" s="1"/>
  <c r="I6" i="2" s="1"/>
  <c r="J6" i="2" s="1"/>
  <c r="E5" i="2"/>
  <c r="F5" i="2" s="1"/>
  <c r="I5" i="2" s="1"/>
  <c r="J5" i="2" s="1"/>
  <c r="E4" i="2"/>
  <c r="F4" i="2" s="1"/>
  <c r="I4" i="2" s="1"/>
  <c r="J4" i="2" s="1"/>
  <c r="E3" i="2"/>
  <c r="F3" i="2" s="1"/>
  <c r="I3" i="2" s="1"/>
  <c r="J3" i="2" s="1"/>
  <c r="E2" i="2"/>
  <c r="F2" i="2" s="1"/>
  <c r="B29" i="1"/>
  <c r="E7" i="1"/>
  <c r="F7" i="1" s="1"/>
  <c r="I7" i="1" s="1"/>
  <c r="J7" i="1" s="1"/>
  <c r="B28" i="1"/>
  <c r="G18" i="1"/>
  <c r="H18" i="1" s="1"/>
  <c r="J18" i="1" s="1"/>
  <c r="G17" i="1"/>
  <c r="H17" i="1" s="1"/>
  <c r="J17" i="1" s="1"/>
  <c r="G16" i="1"/>
  <c r="H16" i="1" s="1"/>
  <c r="J16" i="1" s="1"/>
  <c r="G15" i="1"/>
  <c r="H15" i="1" s="1"/>
  <c r="J15" i="1" s="1"/>
  <c r="G12" i="1"/>
  <c r="H12" i="1" s="1"/>
  <c r="J12" i="1" s="1"/>
  <c r="G11" i="1"/>
  <c r="H11" i="1" s="1"/>
  <c r="E10" i="1"/>
  <c r="F10" i="1" s="1"/>
  <c r="J10" i="1" s="1"/>
  <c r="E9" i="1"/>
  <c r="F9" i="1" s="1"/>
  <c r="J9" i="1" s="1"/>
  <c r="E8" i="1"/>
  <c r="F8" i="1" s="1"/>
  <c r="J8" i="1" s="1"/>
  <c r="E6" i="1"/>
  <c r="F6" i="1" s="1"/>
  <c r="I6" i="1" s="1"/>
  <c r="J6" i="1" s="1"/>
  <c r="E5" i="1"/>
  <c r="F5" i="1" s="1"/>
  <c r="I5" i="1" s="1"/>
  <c r="J5" i="1" s="1"/>
  <c r="E4" i="1"/>
  <c r="F4" i="1" s="1"/>
  <c r="I4" i="1" s="1"/>
  <c r="J4" i="1" s="1"/>
  <c r="E3" i="1"/>
  <c r="F3" i="1" s="1"/>
  <c r="I3" i="1" s="1"/>
  <c r="J3" i="1" s="1"/>
  <c r="E2" i="1"/>
  <c r="F2" i="1" s="1"/>
  <c r="B29" i="2" l="1"/>
  <c r="J12" i="2"/>
  <c r="H20" i="2"/>
  <c r="I2" i="2"/>
  <c r="F20" i="2"/>
  <c r="B30" i="1"/>
  <c r="J11" i="1"/>
  <c r="H19" i="1"/>
  <c r="I2" i="1"/>
  <c r="F19" i="1"/>
  <c r="J2" i="2" l="1"/>
  <c r="J20" i="2" s="1"/>
  <c r="J21" i="2" s="1"/>
  <c r="J22" i="2" s="1"/>
  <c r="I20" i="2"/>
  <c r="J2" i="1"/>
  <c r="J19" i="1" s="1"/>
  <c r="J20" i="1" s="1"/>
  <c r="J21" i="1" s="1"/>
  <c r="I19" i="1"/>
  <c r="J22" i="1" l="1"/>
  <c r="J23" i="1" l="1"/>
  <c r="K22" i="1"/>
  <c r="K23" i="1" l="1"/>
  <c r="D31" i="1" s="1"/>
  <c r="D30" i="1"/>
</calcChain>
</file>

<file path=xl/sharedStrings.xml><?xml version="1.0" encoding="utf-8"?>
<sst xmlns="http://schemas.openxmlformats.org/spreadsheetml/2006/main" count="99" uniqueCount="44">
  <si>
    <t>Betting System</t>
  </si>
  <si>
    <t>Minimum 
Bank Sizes</t>
  </si>
  <si>
    <t>Include 
Serice?
Y=1 / N=0</t>
  </si>
  <si>
    <t>Histroical Points P/L 
Monthly Average</t>
  </si>
  <si>
    <t>Bank 
Allotment</t>
  </si>
  <si>
    <t>Target 
Profit</t>
  </si>
  <si>
    <t>Fixed 
12 Month Fee</t>
  </si>
  <si>
    <t>Fixed fees 
divided per month</t>
  </si>
  <si>
    <t>50% 
Profit share 
to Provider</t>
  </si>
  <si>
    <t>Monthly NET Profit</t>
  </si>
  <si>
    <t xml:space="preserve">SS HTDraw (Official version) </t>
  </si>
  <si>
    <t>5k separate</t>
  </si>
  <si>
    <t xml:space="preserve">SS Unders (Official version) </t>
  </si>
  <si>
    <t xml:space="preserve">SS Rippled (Official version) </t>
  </si>
  <si>
    <t>GK Goals System</t>
  </si>
  <si>
    <t>1k shared</t>
  </si>
  <si>
    <t>BSG Draws</t>
  </si>
  <si>
    <t>Betaminic Lays</t>
  </si>
  <si>
    <t>Betaminc MDDE16</t>
  </si>
  <si>
    <t>HedgerPro x9</t>
  </si>
  <si>
    <t>Totals</t>
  </si>
  <si>
    <t>Total profit after fixed fees and 50% provider share</t>
  </si>
  <si>
    <t>Target Monthy NET profit to you</t>
  </si>
  <si>
    <t>Target Monthy NET profit to you as % of starting bank</t>
  </si>
  <si>
    <t>You can edit the yellow cells.</t>
  </si>
  <si>
    <t>Your chosen bank size for a Slipstream System</t>
  </si>
  <si>
    <t>Your chosen bank size for a shared bank system</t>
  </si>
  <si>
    <t>Minimum total bank for your chosen Slipstream systems</t>
  </si>
  <si>
    <t>Minimum total bank for your chosen shared bank systems</t>
  </si>
  <si>
    <t>Recommended bank level for your chosen bank sizes</t>
  </si>
  <si>
    <t>For shared banks I add +50% of a bank from the 3rd extra system</t>
  </si>
  <si>
    <r>
      <t>Betaminic Subscription</t>
    </r>
    <r>
      <rPr>
        <sz val="11"/>
        <color theme="1"/>
        <rFont val="Calibri"/>
        <family val="2"/>
      </rPr>
      <t xml:space="preserve"> (Pay monthly or 12 months at start)</t>
    </r>
  </si>
  <si>
    <r>
      <t>BSG Bot Managemnt Registration</t>
    </r>
    <r>
      <rPr>
        <sz val="11"/>
        <color theme="1"/>
        <rFont val="Calibri"/>
        <family val="2"/>
      </rPr>
      <t xml:space="preserve"> (Pay at start)</t>
    </r>
  </si>
  <si>
    <r>
      <t xml:space="preserve">BF Bot Manager Subscription </t>
    </r>
    <r>
      <rPr>
        <sz val="11"/>
        <color theme="1"/>
        <rFont val="Calibri"/>
        <family val="2"/>
      </rPr>
      <t>(Pay 12 months at start)</t>
    </r>
  </si>
  <si>
    <r>
      <t xml:space="preserve">HedgerPro Subscription </t>
    </r>
    <r>
      <rPr>
        <sz val="11"/>
        <color theme="1"/>
        <rFont val="Calibri"/>
        <family val="2"/>
      </rPr>
      <t>(Pay 12 months at start)</t>
    </r>
  </si>
  <si>
    <r>
      <rPr>
        <sz val="11"/>
        <color theme="1"/>
        <rFont val="Calibri"/>
        <family val="2"/>
      </rPr>
      <t>(optional)</t>
    </r>
    <r>
      <rPr>
        <b/>
        <sz val="11"/>
        <color theme="1"/>
        <rFont val="Calibri"/>
        <family val="2"/>
      </rPr>
      <t xml:space="preserve"> VPS Subscription</t>
    </r>
    <r>
      <rPr>
        <sz val="11"/>
        <color theme="1"/>
        <rFont val="Calibri"/>
        <family val="2"/>
      </rPr>
      <t xml:space="preserve"> (Pay monthly or 12 months at start)</t>
    </r>
  </si>
  <si>
    <r>
      <rPr>
        <sz val="11"/>
        <color theme="1"/>
        <rFont val="Calibri"/>
        <family val="2"/>
      </rPr>
      <t>(optional)</t>
    </r>
    <r>
      <rPr>
        <b/>
        <sz val="11"/>
        <color theme="1"/>
        <rFont val="Calibri"/>
        <family val="2"/>
      </rPr>
      <t xml:space="preserve"> IPT In Play Trading Data Feed </t>
    </r>
    <r>
      <rPr>
        <sz val="11"/>
        <color theme="1"/>
        <rFont val="Calibri"/>
        <family val="2"/>
      </rPr>
      <t>(Pay 12 months at start)</t>
    </r>
  </si>
  <si>
    <t>BSG Experimental Set</t>
  </si>
  <si>
    <t>50% profit incentive share to Tom (*no double profit share for BSG bots)</t>
  </si>
  <si>
    <r>
      <t>BSG Draw System Registration</t>
    </r>
    <r>
      <rPr>
        <sz val="11"/>
        <color theme="1"/>
        <rFont val="Calibri"/>
        <family val="2"/>
      </rPr>
      <t xml:space="preserve"> (Pay at start)</t>
    </r>
  </si>
  <si>
    <r>
      <t>GK Goal Knowledge System Registration</t>
    </r>
    <r>
      <rPr>
        <sz val="11"/>
        <color theme="1"/>
        <rFont val="Calibri"/>
        <family val="2"/>
      </rPr>
      <t xml:space="preserve"> (Pay at start)</t>
    </r>
  </si>
  <si>
    <r>
      <t>Slipstream Betting Syndicate Registration</t>
    </r>
    <r>
      <rPr>
        <sz val="11"/>
        <color theme="1"/>
        <rFont val="Calibri"/>
        <family val="2"/>
      </rPr>
      <t xml:space="preserve"> (Pay at start)</t>
    </r>
  </si>
  <si>
    <t>GK Goal Knowledge System</t>
  </si>
  <si>
    <t>12 Month Target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</si>
</sst>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£&quot;#,##0;\-&quot;£&quot;#,##0"/>
    <numFmt numFmtId="164" formatCode="[$$-C09]#,##0.00"/>
    <numFmt numFmtId="165" formatCode="&quot;£&quot;#,##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4999237037263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2" fillId="0" borderId="0" xfId="0" applyFont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5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165" fontId="1" fillId="3" borderId="1" xfId="0" applyNumberFormat="1" applyFont="1" applyFill="1" applyBorder="1" applyAlignment="1">
      <alignment horizontal="center"/>
    </xf>
    <xf numFmtId="10" fontId="1" fillId="3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165" fontId="1" fillId="4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3" borderId="1" xfId="0" applyFont="1" applyFill="1" applyBorder="1"/>
    <xf numFmtId="165" fontId="3" fillId="3" borderId="1" xfId="0" applyNumberFormat="1" applyFont="1" applyFill="1" applyBorder="1" applyAlignment="1">
      <alignment horizontal="center"/>
    </xf>
    <xf numFmtId="10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164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D4C05-F8AA-4D31-B984-FED24A0C5D0E}">
  <dimension ref="A1:K31"/>
  <sheetViews>
    <sheetView tabSelected="1" topLeftCell="A8" workbookViewId="0">
      <selection activeCell="B26" sqref="B26"/>
    </sheetView>
  </sheetViews>
  <sheetFormatPr defaultRowHeight="14.4" x14ac:dyDescent="0.3"/>
  <cols>
    <col min="1" max="1" width="62.5546875" style="4" bestFit="1" customWidth="1"/>
    <col min="2" max="2" width="10.44140625" style="4" bestFit="1" customWidth="1"/>
    <col min="3" max="3" width="9.21875" style="4" bestFit="1" customWidth="1"/>
    <col min="4" max="4" width="17.88671875" style="4" bestFit="1" customWidth="1"/>
    <col min="5" max="5" width="9.33203125" style="4" bestFit="1" customWidth="1"/>
    <col min="6" max="6" width="6.33203125" style="4" bestFit="1" customWidth="1"/>
    <col min="7" max="7" width="9.21875" style="16" bestFit="1" customWidth="1"/>
    <col min="8" max="8" width="10.44140625" style="17" bestFit="1" customWidth="1"/>
    <col min="9" max="9" width="10.6640625" style="4" bestFit="1" customWidth="1"/>
    <col min="10" max="10" width="9.44140625" style="4" bestFit="1" customWidth="1"/>
    <col min="11" max="11" width="15.109375" style="4" bestFit="1" customWidth="1"/>
    <col min="12" max="16384" width="8.88671875" style="4"/>
  </cols>
  <sheetData>
    <row r="1" spans="1:10" ht="43.2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  <c r="J1" s="2" t="s">
        <v>9</v>
      </c>
    </row>
    <row r="2" spans="1:10" x14ac:dyDescent="0.3">
      <c r="A2" s="5" t="s">
        <v>10</v>
      </c>
      <c r="B2" s="6" t="s">
        <v>11</v>
      </c>
      <c r="C2" s="7">
        <v>0</v>
      </c>
      <c r="D2" s="6">
        <v>8</v>
      </c>
      <c r="E2" s="8">
        <f>$B$26*C2</f>
        <v>0</v>
      </c>
      <c r="F2" s="9">
        <f>D2/100*E2*C2</f>
        <v>0</v>
      </c>
      <c r="G2" s="10"/>
      <c r="H2" s="10"/>
      <c r="I2" s="9">
        <f t="shared" ref="I2:I7" si="0">-F2/2</f>
        <v>0</v>
      </c>
      <c r="J2" s="9">
        <f>I2*-1</f>
        <v>0</v>
      </c>
    </row>
    <row r="3" spans="1:10" x14ac:dyDescent="0.3">
      <c r="A3" s="5" t="s">
        <v>12</v>
      </c>
      <c r="B3" s="6" t="s">
        <v>11</v>
      </c>
      <c r="C3" s="7">
        <v>0</v>
      </c>
      <c r="D3" s="6">
        <v>5.5</v>
      </c>
      <c r="E3" s="8">
        <f>$B$26*C3</f>
        <v>0</v>
      </c>
      <c r="F3" s="9">
        <f t="shared" ref="F3:F10" si="1">D3/100*E3*C3</f>
        <v>0</v>
      </c>
      <c r="G3" s="10"/>
      <c r="H3" s="10"/>
      <c r="I3" s="9">
        <f t="shared" si="0"/>
        <v>0</v>
      </c>
      <c r="J3" s="9">
        <f t="shared" ref="J3:J7" si="2">I3*-1</f>
        <v>0</v>
      </c>
    </row>
    <row r="4" spans="1:10" x14ac:dyDescent="0.3">
      <c r="A4" s="5" t="s">
        <v>13</v>
      </c>
      <c r="B4" s="6" t="s">
        <v>11</v>
      </c>
      <c r="C4" s="7">
        <v>0</v>
      </c>
      <c r="D4" s="6">
        <v>12</v>
      </c>
      <c r="E4" s="8">
        <f>$B$26*C4</f>
        <v>0</v>
      </c>
      <c r="F4" s="9">
        <f t="shared" si="1"/>
        <v>0</v>
      </c>
      <c r="G4" s="10"/>
      <c r="H4" s="10"/>
      <c r="I4" s="9">
        <f t="shared" si="0"/>
        <v>0</v>
      </c>
      <c r="J4" s="9">
        <f t="shared" si="2"/>
        <v>0</v>
      </c>
    </row>
    <row r="5" spans="1:10" x14ac:dyDescent="0.3">
      <c r="A5" s="5" t="s">
        <v>14</v>
      </c>
      <c r="B5" s="6" t="s">
        <v>15</v>
      </c>
      <c r="C5" s="7">
        <v>1</v>
      </c>
      <c r="D5" s="6">
        <v>15</v>
      </c>
      <c r="E5" s="8">
        <f>$B$27*C5</f>
        <v>1000</v>
      </c>
      <c r="F5" s="9">
        <f t="shared" si="1"/>
        <v>150</v>
      </c>
      <c r="G5" s="10"/>
      <c r="H5" s="10"/>
      <c r="I5" s="9">
        <f t="shared" si="0"/>
        <v>-75</v>
      </c>
      <c r="J5" s="9">
        <f t="shared" si="2"/>
        <v>75</v>
      </c>
    </row>
    <row r="6" spans="1:10" x14ac:dyDescent="0.3">
      <c r="A6" s="5" t="s">
        <v>16</v>
      </c>
      <c r="B6" s="6" t="s">
        <v>15</v>
      </c>
      <c r="C6" s="7">
        <v>1</v>
      </c>
      <c r="D6" s="6">
        <v>10</v>
      </c>
      <c r="E6" s="8">
        <f t="shared" ref="E6:E10" si="3">$B$27*C6</f>
        <v>1000</v>
      </c>
      <c r="F6" s="9">
        <f t="shared" si="1"/>
        <v>100</v>
      </c>
      <c r="G6" s="10"/>
      <c r="H6" s="10"/>
      <c r="I6" s="9">
        <f t="shared" si="0"/>
        <v>-50</v>
      </c>
      <c r="J6" s="9">
        <f t="shared" si="2"/>
        <v>50</v>
      </c>
    </row>
    <row r="7" spans="1:10" x14ac:dyDescent="0.3">
      <c r="A7" s="5" t="s">
        <v>37</v>
      </c>
      <c r="B7" s="6" t="s">
        <v>15</v>
      </c>
      <c r="C7" s="7">
        <v>1</v>
      </c>
      <c r="D7" s="6">
        <v>10</v>
      </c>
      <c r="E7" s="8">
        <f t="shared" ref="E7" si="4">$B$27*C7</f>
        <v>1000</v>
      </c>
      <c r="F7" s="9">
        <f t="shared" ref="F7" si="5">D7/100*E7*C7</f>
        <v>100</v>
      </c>
      <c r="G7" s="10"/>
      <c r="H7" s="10"/>
      <c r="I7" s="9">
        <f t="shared" si="0"/>
        <v>-50</v>
      </c>
      <c r="J7" s="9">
        <f t="shared" si="2"/>
        <v>50</v>
      </c>
    </row>
    <row r="8" spans="1:10" x14ac:dyDescent="0.3">
      <c r="A8" s="5" t="s">
        <v>17</v>
      </c>
      <c r="B8" s="6" t="s">
        <v>15</v>
      </c>
      <c r="C8" s="7">
        <v>1</v>
      </c>
      <c r="D8" s="6">
        <v>4</v>
      </c>
      <c r="E8" s="8">
        <f t="shared" si="3"/>
        <v>1000</v>
      </c>
      <c r="F8" s="9">
        <f t="shared" si="1"/>
        <v>40</v>
      </c>
      <c r="G8" s="10"/>
      <c r="H8" s="10"/>
      <c r="I8" s="9"/>
      <c r="J8" s="9">
        <f>F8</f>
        <v>40</v>
      </c>
    </row>
    <row r="9" spans="1:10" x14ac:dyDescent="0.3">
      <c r="A9" s="5" t="s">
        <v>18</v>
      </c>
      <c r="B9" s="6" t="s">
        <v>15</v>
      </c>
      <c r="C9" s="7">
        <v>1</v>
      </c>
      <c r="D9" s="6">
        <v>5</v>
      </c>
      <c r="E9" s="8">
        <f t="shared" si="3"/>
        <v>1000</v>
      </c>
      <c r="F9" s="9">
        <f t="shared" si="1"/>
        <v>50</v>
      </c>
      <c r="G9" s="10"/>
      <c r="H9" s="10"/>
      <c r="I9" s="9"/>
      <c r="J9" s="9">
        <f t="shared" ref="J9:J10" si="6">F9</f>
        <v>50</v>
      </c>
    </row>
    <row r="10" spans="1:10" x14ac:dyDescent="0.3">
      <c r="A10" s="5" t="s">
        <v>19</v>
      </c>
      <c r="B10" s="6" t="s">
        <v>15</v>
      </c>
      <c r="C10" s="7">
        <v>1</v>
      </c>
      <c r="D10" s="6">
        <v>5</v>
      </c>
      <c r="E10" s="8">
        <f t="shared" si="3"/>
        <v>1000</v>
      </c>
      <c r="F10" s="9">
        <f t="shared" si="1"/>
        <v>50</v>
      </c>
      <c r="G10" s="10"/>
      <c r="H10" s="10"/>
      <c r="I10" s="9"/>
      <c r="J10" s="9">
        <f t="shared" si="6"/>
        <v>50</v>
      </c>
    </row>
    <row r="11" spans="1:10" x14ac:dyDescent="0.3">
      <c r="A11" s="5" t="s">
        <v>31</v>
      </c>
      <c r="B11" s="6"/>
      <c r="C11" s="7">
        <v>1</v>
      </c>
      <c r="D11" s="11"/>
      <c r="E11" s="11"/>
      <c r="F11" s="11"/>
      <c r="G11" s="9">
        <f>-948*C11</f>
        <v>-948</v>
      </c>
      <c r="H11" s="9">
        <f>G11/12</f>
        <v>-79</v>
      </c>
      <c r="I11" s="9"/>
      <c r="J11" s="9">
        <f>H11</f>
        <v>-79</v>
      </c>
    </row>
    <row r="12" spans="1:10" x14ac:dyDescent="0.3">
      <c r="A12" s="5" t="s">
        <v>32</v>
      </c>
      <c r="B12" s="5"/>
      <c r="C12" s="6">
        <v>1</v>
      </c>
      <c r="D12" s="11"/>
      <c r="E12" s="11"/>
      <c r="F12" s="11"/>
      <c r="G12" s="9">
        <f>-100*C12</f>
        <v>-100</v>
      </c>
      <c r="H12" s="9">
        <f t="shared" ref="H12:H18" si="7">G12/12</f>
        <v>-8.3333333333333339</v>
      </c>
      <c r="I12" s="9"/>
      <c r="J12" s="9">
        <f t="shared" ref="J12:J18" si="8">H12</f>
        <v>-8.3333333333333339</v>
      </c>
    </row>
    <row r="13" spans="1:10" x14ac:dyDescent="0.3">
      <c r="A13" s="5" t="s">
        <v>40</v>
      </c>
      <c r="B13" s="5"/>
      <c r="C13" s="6">
        <f>IF(C5=1,1,0)</f>
        <v>1</v>
      </c>
      <c r="D13" s="11"/>
      <c r="E13" s="11"/>
      <c r="F13" s="11"/>
      <c r="G13" s="9">
        <f>-50*C13</f>
        <v>-50</v>
      </c>
      <c r="H13" s="9">
        <f t="shared" si="7"/>
        <v>-4.166666666666667</v>
      </c>
      <c r="I13" s="9"/>
      <c r="J13" s="9">
        <f t="shared" si="8"/>
        <v>-4.166666666666667</v>
      </c>
    </row>
    <row r="14" spans="1:10" x14ac:dyDescent="0.3">
      <c r="A14" s="5" t="s">
        <v>41</v>
      </c>
      <c r="B14" s="5"/>
      <c r="C14" s="6">
        <f>IF(C4+C2+C3&gt;0,1,0)</f>
        <v>0</v>
      </c>
      <c r="D14" s="11"/>
      <c r="E14" s="11"/>
      <c r="F14" s="11"/>
      <c r="G14" s="9">
        <f>-250*C14</f>
        <v>0</v>
      </c>
      <c r="H14" s="9">
        <f t="shared" si="7"/>
        <v>0</v>
      </c>
      <c r="I14" s="9"/>
      <c r="J14" s="9">
        <f t="shared" si="8"/>
        <v>0</v>
      </c>
    </row>
    <row r="15" spans="1:10" x14ac:dyDescent="0.3">
      <c r="A15" s="5" t="s">
        <v>33</v>
      </c>
      <c r="B15" s="5"/>
      <c r="C15" s="6">
        <v>1</v>
      </c>
      <c r="D15" s="11"/>
      <c r="E15" s="11"/>
      <c r="F15" s="11"/>
      <c r="G15" s="9">
        <f>-150*C15</f>
        <v>-150</v>
      </c>
      <c r="H15" s="9">
        <f t="shared" si="7"/>
        <v>-12.5</v>
      </c>
      <c r="I15" s="9"/>
      <c r="J15" s="9">
        <f t="shared" si="8"/>
        <v>-12.5</v>
      </c>
    </row>
    <row r="16" spans="1:10" x14ac:dyDescent="0.3">
      <c r="A16" s="5" t="s">
        <v>34</v>
      </c>
      <c r="B16" s="5"/>
      <c r="C16" s="7">
        <v>1</v>
      </c>
      <c r="D16" s="11"/>
      <c r="E16" s="11"/>
      <c r="F16" s="11"/>
      <c r="G16" s="9">
        <f>-240*C16</f>
        <v>-240</v>
      </c>
      <c r="H16" s="9">
        <f t="shared" si="7"/>
        <v>-20</v>
      </c>
      <c r="I16" s="9"/>
      <c r="J16" s="9">
        <f t="shared" si="8"/>
        <v>-20</v>
      </c>
    </row>
    <row r="17" spans="1:11" x14ac:dyDescent="0.3">
      <c r="A17" s="5" t="s">
        <v>35</v>
      </c>
      <c r="B17" s="5"/>
      <c r="C17" s="7">
        <v>0</v>
      </c>
      <c r="D17" s="11"/>
      <c r="E17" s="11"/>
      <c r="F17" s="11"/>
      <c r="G17" s="9">
        <f>-360*C17</f>
        <v>0</v>
      </c>
      <c r="H17" s="9">
        <f t="shared" si="7"/>
        <v>0</v>
      </c>
      <c r="I17" s="9"/>
      <c r="J17" s="9">
        <f t="shared" si="8"/>
        <v>0</v>
      </c>
    </row>
    <row r="18" spans="1:11" x14ac:dyDescent="0.3">
      <c r="A18" s="5" t="s">
        <v>36</v>
      </c>
      <c r="B18" s="5"/>
      <c r="C18" s="7">
        <v>0</v>
      </c>
      <c r="D18" s="11"/>
      <c r="E18" s="11"/>
      <c r="F18" s="11"/>
      <c r="G18" s="9">
        <f>-240*C18</f>
        <v>0</v>
      </c>
      <c r="H18" s="9">
        <f t="shared" si="7"/>
        <v>0</v>
      </c>
      <c r="I18" s="9"/>
      <c r="J18" s="9">
        <f t="shared" si="8"/>
        <v>0</v>
      </c>
    </row>
    <row r="19" spans="1:11" x14ac:dyDescent="0.3">
      <c r="A19" s="5" t="s">
        <v>20</v>
      </c>
      <c r="B19" s="5"/>
      <c r="C19" s="5"/>
      <c r="D19" s="11"/>
      <c r="E19" s="11"/>
      <c r="F19" s="9">
        <f>SUM(F2:F17)</f>
        <v>490</v>
      </c>
      <c r="G19" s="10"/>
      <c r="H19" s="9">
        <f>SUM(H11:H18)</f>
        <v>-124</v>
      </c>
      <c r="I19" s="9">
        <f>SUM(I2:I6)</f>
        <v>-125</v>
      </c>
      <c r="J19" s="9">
        <f>SUM(J2:J18)</f>
        <v>191</v>
      </c>
    </row>
    <row r="20" spans="1:11" x14ac:dyDescent="0.3">
      <c r="A20" s="12" t="s">
        <v>21</v>
      </c>
      <c r="B20" s="5"/>
      <c r="C20" s="5"/>
      <c r="D20" s="11"/>
      <c r="E20" s="11"/>
      <c r="F20" s="11"/>
      <c r="G20" s="6"/>
      <c r="H20" s="10"/>
      <c r="I20" s="9"/>
      <c r="J20" s="9">
        <f>J19</f>
        <v>191</v>
      </c>
    </row>
    <row r="21" spans="1:11" x14ac:dyDescent="0.3">
      <c r="A21" s="12" t="s">
        <v>38</v>
      </c>
      <c r="B21" s="5"/>
      <c r="C21" s="5"/>
      <c r="D21" s="11"/>
      <c r="E21" s="11"/>
      <c r="F21" s="11"/>
      <c r="G21" s="6"/>
      <c r="H21" s="10"/>
      <c r="I21" s="9"/>
      <c r="J21" s="9">
        <f>J20/2-J6/2-J7/2</f>
        <v>45.5</v>
      </c>
      <c r="K21" s="22" t="s">
        <v>43</v>
      </c>
    </row>
    <row r="22" spans="1:11" ht="18" x14ac:dyDescent="0.35">
      <c r="A22" s="25" t="s">
        <v>22</v>
      </c>
      <c r="B22" s="25"/>
      <c r="C22" s="25"/>
      <c r="D22" s="26"/>
      <c r="E22" s="26"/>
      <c r="F22" s="26"/>
      <c r="G22" s="27"/>
      <c r="H22" s="28"/>
      <c r="I22" s="23"/>
      <c r="J22" s="23">
        <f>J20-J21</f>
        <v>145.5</v>
      </c>
      <c r="K22" s="23">
        <f>J22*12</f>
        <v>1746</v>
      </c>
    </row>
    <row r="23" spans="1:11" ht="18" x14ac:dyDescent="0.35">
      <c r="A23" s="25" t="s">
        <v>23</v>
      </c>
      <c r="B23" s="25"/>
      <c r="C23" s="25"/>
      <c r="D23" s="26"/>
      <c r="E23" s="26"/>
      <c r="F23" s="26"/>
      <c r="G23" s="27"/>
      <c r="H23" s="28"/>
      <c r="I23" s="23"/>
      <c r="J23" s="24">
        <f>J22/B30</f>
        <v>4.8500000000000001E-2</v>
      </c>
      <c r="K23" s="24">
        <f>K22/B30</f>
        <v>0.58199999999999996</v>
      </c>
    </row>
    <row r="25" spans="1:11" x14ac:dyDescent="0.3">
      <c r="A25" s="15" t="s">
        <v>24</v>
      </c>
    </row>
    <row r="26" spans="1:11" x14ac:dyDescent="0.3">
      <c r="A26" s="5" t="s">
        <v>25</v>
      </c>
      <c r="B26" s="18">
        <v>0</v>
      </c>
    </row>
    <row r="27" spans="1:11" x14ac:dyDescent="0.3">
      <c r="A27" s="5" t="s">
        <v>26</v>
      </c>
      <c r="B27" s="18">
        <v>1000</v>
      </c>
    </row>
    <row r="28" spans="1:11" x14ac:dyDescent="0.3">
      <c r="A28" s="12" t="s">
        <v>27</v>
      </c>
      <c r="B28" s="9">
        <f>C2*$B$26+C3*$B$26+C4*$B$26</f>
        <v>0</v>
      </c>
    </row>
    <row r="29" spans="1:11" x14ac:dyDescent="0.3">
      <c r="A29" s="12" t="s">
        <v>28</v>
      </c>
      <c r="B29" s="9">
        <f>IF(C5+C6+C7+C8+C9+C10&lt;3,B27,(C5+C6+C7+C8+C9+C10)*(B27/2))</f>
        <v>3000</v>
      </c>
      <c r="D29" s="22" t="s">
        <v>43</v>
      </c>
    </row>
    <row r="30" spans="1:11" x14ac:dyDescent="0.3">
      <c r="A30" s="19" t="s">
        <v>29</v>
      </c>
      <c r="B30" s="20">
        <f>B28+B29</f>
        <v>3000</v>
      </c>
      <c r="D30" s="13">
        <f>K22</f>
        <v>1746</v>
      </c>
    </row>
    <row r="31" spans="1:11" x14ac:dyDescent="0.3">
      <c r="A31" s="4" t="s">
        <v>30</v>
      </c>
      <c r="D31" s="14">
        <f>K23</f>
        <v>0.58199999999999996</v>
      </c>
    </row>
  </sheetData>
  <pageMargins left="0.7" right="0.7" top="0.75" bottom="0.75" header="0.3" footer="0.3"/>
  <ignoredErrors>
    <ignoredError sqref="G1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D17D0-FCD7-4986-B1D7-2BD6C9F88F1E}">
  <dimension ref="A1:K30"/>
  <sheetViews>
    <sheetView topLeftCell="A8" workbookViewId="0">
      <selection activeCell="G14" sqref="G14:H15"/>
    </sheetView>
  </sheetViews>
  <sheetFormatPr defaultRowHeight="14.4" x14ac:dyDescent="0.3"/>
  <cols>
    <col min="1" max="1" width="62.5546875" style="4" bestFit="1" customWidth="1"/>
    <col min="2" max="2" width="10.44140625" style="4" bestFit="1" customWidth="1"/>
    <col min="3" max="3" width="9.21875" style="4" bestFit="1" customWidth="1"/>
    <col min="4" max="4" width="17.88671875" style="4" bestFit="1" customWidth="1"/>
    <col min="5" max="5" width="9.33203125" style="4" bestFit="1" customWidth="1"/>
    <col min="6" max="6" width="6.33203125" style="4" bestFit="1" customWidth="1"/>
    <col min="7" max="7" width="9.21875" style="16" bestFit="1" customWidth="1"/>
    <col min="8" max="8" width="10.44140625" style="17" bestFit="1" customWidth="1"/>
    <col min="9" max="9" width="10.6640625" style="4" bestFit="1" customWidth="1"/>
    <col min="10" max="10" width="9.44140625" style="4" bestFit="1" customWidth="1"/>
    <col min="11" max="11" width="15.109375" style="4" bestFit="1" customWidth="1"/>
    <col min="12" max="16384" width="8.88671875" style="4"/>
  </cols>
  <sheetData>
    <row r="1" spans="1:10" ht="43.2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  <c r="J1" s="2" t="s">
        <v>9</v>
      </c>
    </row>
    <row r="2" spans="1:10" x14ac:dyDescent="0.3">
      <c r="A2" s="5" t="s">
        <v>10</v>
      </c>
      <c r="B2" s="6" t="s">
        <v>11</v>
      </c>
      <c r="C2" s="7">
        <v>0</v>
      </c>
      <c r="D2" s="6">
        <v>8</v>
      </c>
      <c r="E2" s="8">
        <f>$B$25*C2</f>
        <v>0</v>
      </c>
      <c r="F2" s="9">
        <f>D2/100*E2*C2</f>
        <v>0</v>
      </c>
      <c r="G2" s="10"/>
      <c r="H2" s="10"/>
      <c r="I2" s="9">
        <f t="shared" ref="I2:I7" si="0">-F2/2</f>
        <v>0</v>
      </c>
      <c r="J2" s="9">
        <f>I2*-1</f>
        <v>0</v>
      </c>
    </row>
    <row r="3" spans="1:10" x14ac:dyDescent="0.3">
      <c r="A3" s="5" t="s">
        <v>12</v>
      </c>
      <c r="B3" s="6" t="s">
        <v>11</v>
      </c>
      <c r="C3" s="7">
        <v>0</v>
      </c>
      <c r="D3" s="6">
        <v>5.5</v>
      </c>
      <c r="E3" s="8">
        <f>$B$25*C3</f>
        <v>0</v>
      </c>
      <c r="F3" s="9">
        <f t="shared" ref="F3:F10" si="1">D3/100*E3*C3</f>
        <v>0</v>
      </c>
      <c r="G3" s="10"/>
      <c r="H3" s="10"/>
      <c r="I3" s="9">
        <f t="shared" si="0"/>
        <v>0</v>
      </c>
      <c r="J3" s="9">
        <f t="shared" ref="J3:J7" si="2">I3*-1</f>
        <v>0</v>
      </c>
    </row>
    <row r="4" spans="1:10" x14ac:dyDescent="0.3">
      <c r="A4" s="5" t="s">
        <v>13</v>
      </c>
      <c r="B4" s="6" t="s">
        <v>11</v>
      </c>
      <c r="C4" s="7">
        <v>0</v>
      </c>
      <c r="D4" s="6">
        <v>12</v>
      </c>
      <c r="E4" s="8">
        <f>$B$25*C4</f>
        <v>0</v>
      </c>
      <c r="F4" s="9">
        <f t="shared" si="1"/>
        <v>0</v>
      </c>
      <c r="G4" s="10"/>
      <c r="H4" s="10"/>
      <c r="I4" s="9">
        <f t="shared" si="0"/>
        <v>0</v>
      </c>
      <c r="J4" s="9">
        <f t="shared" si="2"/>
        <v>0</v>
      </c>
    </row>
    <row r="5" spans="1:10" x14ac:dyDescent="0.3">
      <c r="A5" s="5" t="s">
        <v>42</v>
      </c>
      <c r="B5" s="6" t="s">
        <v>15</v>
      </c>
      <c r="C5" s="7">
        <v>1</v>
      </c>
      <c r="D5" s="6">
        <v>15</v>
      </c>
      <c r="E5" s="8">
        <f>$B$26*C5</f>
        <v>1000</v>
      </c>
      <c r="F5" s="9">
        <f t="shared" si="1"/>
        <v>150</v>
      </c>
      <c r="G5" s="10"/>
      <c r="H5" s="10"/>
      <c r="I5" s="9">
        <f t="shared" si="0"/>
        <v>-75</v>
      </c>
      <c r="J5" s="9">
        <f t="shared" si="2"/>
        <v>75</v>
      </c>
    </row>
    <row r="6" spans="1:10" x14ac:dyDescent="0.3">
      <c r="A6" s="5" t="s">
        <v>16</v>
      </c>
      <c r="B6" s="6" t="s">
        <v>15</v>
      </c>
      <c r="C6" s="7">
        <v>1</v>
      </c>
      <c r="D6" s="6">
        <v>10</v>
      </c>
      <c r="E6" s="8">
        <f t="shared" ref="E6:E10" si="3">$B$26*C6</f>
        <v>1000</v>
      </c>
      <c r="F6" s="9">
        <f t="shared" si="1"/>
        <v>100</v>
      </c>
      <c r="G6" s="10"/>
      <c r="H6" s="10"/>
      <c r="I6" s="9">
        <f t="shared" si="0"/>
        <v>-50</v>
      </c>
      <c r="J6" s="9">
        <f t="shared" si="2"/>
        <v>50</v>
      </c>
    </row>
    <row r="7" spans="1:10" x14ac:dyDescent="0.3">
      <c r="A7" s="5" t="s">
        <v>37</v>
      </c>
      <c r="B7" s="6" t="s">
        <v>15</v>
      </c>
      <c r="C7" s="7">
        <v>1</v>
      </c>
      <c r="D7" s="6">
        <v>10</v>
      </c>
      <c r="E7" s="8">
        <f t="shared" si="3"/>
        <v>1000</v>
      </c>
      <c r="F7" s="9">
        <f t="shared" si="1"/>
        <v>100</v>
      </c>
      <c r="G7" s="10"/>
      <c r="H7" s="10"/>
      <c r="I7" s="9">
        <f t="shared" si="0"/>
        <v>-50</v>
      </c>
      <c r="J7" s="9">
        <f t="shared" si="2"/>
        <v>50</v>
      </c>
    </row>
    <row r="8" spans="1:10" x14ac:dyDescent="0.3">
      <c r="A8" s="5" t="s">
        <v>17</v>
      </c>
      <c r="B8" s="6" t="s">
        <v>15</v>
      </c>
      <c r="C8" s="7">
        <v>1</v>
      </c>
      <c r="D8" s="6">
        <v>4</v>
      </c>
      <c r="E8" s="8">
        <f t="shared" si="3"/>
        <v>1000</v>
      </c>
      <c r="F8" s="9">
        <f t="shared" si="1"/>
        <v>40</v>
      </c>
      <c r="G8" s="10"/>
      <c r="H8" s="10"/>
      <c r="I8" s="9"/>
      <c r="J8" s="9">
        <f>F8</f>
        <v>40</v>
      </c>
    </row>
    <row r="9" spans="1:10" x14ac:dyDescent="0.3">
      <c r="A9" s="5" t="s">
        <v>18</v>
      </c>
      <c r="B9" s="6" t="s">
        <v>15</v>
      </c>
      <c r="C9" s="7">
        <v>1</v>
      </c>
      <c r="D9" s="6">
        <v>5</v>
      </c>
      <c r="E9" s="8">
        <f t="shared" si="3"/>
        <v>1000</v>
      </c>
      <c r="F9" s="9">
        <f t="shared" si="1"/>
        <v>50</v>
      </c>
      <c r="G9" s="10"/>
      <c r="H9" s="10"/>
      <c r="I9" s="9"/>
      <c r="J9" s="9">
        <f t="shared" ref="J9:J10" si="4">F9</f>
        <v>50</v>
      </c>
    </row>
    <row r="10" spans="1:10" x14ac:dyDescent="0.3">
      <c r="A10" s="5" t="s">
        <v>19</v>
      </c>
      <c r="B10" s="6" t="s">
        <v>15</v>
      </c>
      <c r="C10" s="7">
        <v>1</v>
      </c>
      <c r="D10" s="6">
        <v>5</v>
      </c>
      <c r="E10" s="8">
        <f t="shared" si="3"/>
        <v>1000</v>
      </c>
      <c r="F10" s="9">
        <f t="shared" si="1"/>
        <v>50</v>
      </c>
      <c r="G10" s="10"/>
      <c r="H10" s="10"/>
      <c r="I10" s="9"/>
      <c r="J10" s="9">
        <f t="shared" si="4"/>
        <v>50</v>
      </c>
    </row>
    <row r="11" spans="1:10" x14ac:dyDescent="0.3">
      <c r="A11" s="5" t="s">
        <v>31</v>
      </c>
      <c r="B11" s="6"/>
      <c r="C11" s="21">
        <v>1</v>
      </c>
      <c r="D11" s="11"/>
      <c r="E11" s="11"/>
      <c r="F11" s="11"/>
      <c r="G11" s="9">
        <f>-948*C11</f>
        <v>-948</v>
      </c>
      <c r="H11" s="9">
        <f>G11/12</f>
        <v>-79</v>
      </c>
      <c r="I11" s="9"/>
      <c r="J11" s="9">
        <f>H11</f>
        <v>-79</v>
      </c>
    </row>
    <row r="12" spans="1:10" x14ac:dyDescent="0.3">
      <c r="A12" s="5" t="s">
        <v>32</v>
      </c>
      <c r="B12" s="5"/>
      <c r="C12" s="6">
        <f>IF(C8+C9&gt;0,1,0)</f>
        <v>1</v>
      </c>
      <c r="D12" s="11"/>
      <c r="E12" s="11"/>
      <c r="F12" s="11"/>
      <c r="G12" s="9">
        <f>-100*C12</f>
        <v>-100</v>
      </c>
      <c r="H12" s="9">
        <f t="shared" ref="H12:H19" si="5">G12/12</f>
        <v>-8.3333333333333339</v>
      </c>
      <c r="I12" s="9"/>
      <c r="J12" s="9">
        <f t="shared" ref="J12:J19" si="6">H12</f>
        <v>-8.3333333333333339</v>
      </c>
    </row>
    <row r="13" spans="1:10" x14ac:dyDescent="0.3">
      <c r="A13" s="5" t="s">
        <v>39</v>
      </c>
      <c r="B13" s="5"/>
      <c r="C13" s="6">
        <f>IF(C6=1,1,0)</f>
        <v>1</v>
      </c>
      <c r="D13" s="11"/>
      <c r="E13" s="11"/>
      <c r="F13" s="11"/>
      <c r="G13" s="9">
        <f>-50*C13</f>
        <v>-50</v>
      </c>
      <c r="H13" s="9">
        <f t="shared" si="5"/>
        <v>-4.166666666666667</v>
      </c>
      <c r="I13" s="9"/>
      <c r="J13" s="9">
        <f t="shared" si="6"/>
        <v>-4.166666666666667</v>
      </c>
    </row>
    <row r="14" spans="1:10" x14ac:dyDescent="0.3">
      <c r="A14" s="5" t="s">
        <v>40</v>
      </c>
      <c r="B14" s="5"/>
      <c r="C14" s="6">
        <f>IF(C5=1,1,0)</f>
        <v>1</v>
      </c>
      <c r="D14" s="11"/>
      <c r="E14" s="11"/>
      <c r="F14" s="11"/>
      <c r="G14" s="9">
        <f>-50*C14</f>
        <v>-50</v>
      </c>
      <c r="H14" s="9">
        <f t="shared" si="5"/>
        <v>-4.166666666666667</v>
      </c>
      <c r="I14" s="9"/>
      <c r="J14" s="9">
        <f t="shared" si="6"/>
        <v>-4.166666666666667</v>
      </c>
    </row>
    <row r="15" spans="1:10" x14ac:dyDescent="0.3">
      <c r="A15" s="5" t="s">
        <v>41</v>
      </c>
      <c r="B15" s="5"/>
      <c r="C15" s="6">
        <f>IF(C2+C3+C4&gt;0,1,0)</f>
        <v>0</v>
      </c>
      <c r="D15" s="11"/>
      <c r="E15" s="11"/>
      <c r="F15" s="11"/>
      <c r="G15" s="9">
        <f>-250*C15</f>
        <v>0</v>
      </c>
      <c r="H15" s="9">
        <f t="shared" si="5"/>
        <v>0</v>
      </c>
      <c r="I15" s="9"/>
      <c r="J15" s="9">
        <f t="shared" si="6"/>
        <v>0</v>
      </c>
    </row>
    <row r="16" spans="1:10" x14ac:dyDescent="0.3">
      <c r="A16" s="5" t="s">
        <v>33</v>
      </c>
      <c r="B16" s="5"/>
      <c r="C16" s="7">
        <v>1</v>
      </c>
      <c r="D16" s="11"/>
      <c r="E16" s="11"/>
      <c r="F16" s="11"/>
      <c r="G16" s="9">
        <f>-150*C16</f>
        <v>-150</v>
      </c>
      <c r="H16" s="9">
        <f t="shared" si="5"/>
        <v>-12.5</v>
      </c>
      <c r="I16" s="9"/>
      <c r="J16" s="9">
        <f t="shared" si="6"/>
        <v>-12.5</v>
      </c>
    </row>
    <row r="17" spans="1:11" x14ac:dyDescent="0.3">
      <c r="A17" s="5" t="s">
        <v>34</v>
      </c>
      <c r="B17" s="5"/>
      <c r="C17" s="6">
        <f>IF(C10=1,1,0)</f>
        <v>1</v>
      </c>
      <c r="D17" s="11"/>
      <c r="E17" s="11"/>
      <c r="F17" s="11"/>
      <c r="G17" s="9">
        <f>-240*C17</f>
        <v>-240</v>
      </c>
      <c r="H17" s="9">
        <f t="shared" si="5"/>
        <v>-20</v>
      </c>
      <c r="I17" s="9"/>
      <c r="J17" s="9">
        <f t="shared" si="6"/>
        <v>-20</v>
      </c>
    </row>
    <row r="18" spans="1:11" x14ac:dyDescent="0.3">
      <c r="A18" s="5" t="s">
        <v>35</v>
      </c>
      <c r="B18" s="5"/>
      <c r="C18" s="7">
        <v>0</v>
      </c>
      <c r="D18" s="11"/>
      <c r="E18" s="11"/>
      <c r="F18" s="11"/>
      <c r="G18" s="9">
        <f>-360*C18</f>
        <v>0</v>
      </c>
      <c r="H18" s="9">
        <f t="shared" si="5"/>
        <v>0</v>
      </c>
      <c r="I18" s="9"/>
      <c r="J18" s="9">
        <f t="shared" si="6"/>
        <v>0</v>
      </c>
    </row>
    <row r="19" spans="1:11" x14ac:dyDescent="0.3">
      <c r="A19" s="5" t="s">
        <v>36</v>
      </c>
      <c r="B19" s="5"/>
      <c r="C19" s="7">
        <v>0</v>
      </c>
      <c r="D19" s="11"/>
      <c r="E19" s="11"/>
      <c r="F19" s="11"/>
      <c r="G19" s="9">
        <f>-240*C19</f>
        <v>0</v>
      </c>
      <c r="H19" s="9">
        <f t="shared" si="5"/>
        <v>0</v>
      </c>
      <c r="I19" s="9"/>
      <c r="J19" s="9">
        <f t="shared" si="6"/>
        <v>0</v>
      </c>
    </row>
    <row r="20" spans="1:11" x14ac:dyDescent="0.3">
      <c r="A20" s="5" t="s">
        <v>20</v>
      </c>
      <c r="B20" s="5"/>
      <c r="C20" s="5"/>
      <c r="D20" s="11"/>
      <c r="E20" s="11"/>
      <c r="F20" s="9">
        <f>SUM(F2:F18)</f>
        <v>490</v>
      </c>
      <c r="G20" s="10"/>
      <c r="H20" s="9">
        <f>SUM(H11:H19)</f>
        <v>-128.16666666666669</v>
      </c>
      <c r="I20" s="9">
        <f>SUM(I2:I6)</f>
        <v>-125</v>
      </c>
      <c r="J20" s="9">
        <f>SUM(J2:J19)</f>
        <v>186.83333333333334</v>
      </c>
      <c r="K20" s="22" t="s">
        <v>43</v>
      </c>
    </row>
    <row r="21" spans="1:11" ht="18" x14ac:dyDescent="0.35">
      <c r="A21" s="25" t="s">
        <v>21</v>
      </c>
      <c r="B21" s="25"/>
      <c r="C21" s="25"/>
      <c r="D21" s="26"/>
      <c r="E21" s="26"/>
      <c r="F21" s="26"/>
      <c r="G21" s="27"/>
      <c r="H21" s="28"/>
      <c r="I21" s="29"/>
      <c r="J21" s="23">
        <f>J20</f>
        <v>186.83333333333334</v>
      </c>
      <c r="K21" s="23">
        <f>J21*12</f>
        <v>2242</v>
      </c>
    </row>
    <row r="22" spans="1:11" ht="18" x14ac:dyDescent="0.35">
      <c r="A22" s="25" t="s">
        <v>23</v>
      </c>
      <c r="B22" s="25"/>
      <c r="C22" s="25"/>
      <c r="D22" s="26"/>
      <c r="E22" s="26"/>
      <c r="F22" s="26"/>
      <c r="G22" s="27"/>
      <c r="H22" s="28"/>
      <c r="I22" s="23"/>
      <c r="J22" s="24">
        <f>J21/B29</f>
        <v>6.2277777777777779E-2</v>
      </c>
      <c r="K22" s="24">
        <f>K21/B29</f>
        <v>0.74733333333333329</v>
      </c>
    </row>
    <row r="24" spans="1:11" x14ac:dyDescent="0.3">
      <c r="A24" s="15" t="s">
        <v>24</v>
      </c>
    </row>
    <row r="25" spans="1:11" x14ac:dyDescent="0.3">
      <c r="A25" s="5" t="s">
        <v>25</v>
      </c>
      <c r="B25" s="18">
        <v>0</v>
      </c>
    </row>
    <row r="26" spans="1:11" x14ac:dyDescent="0.3">
      <c r="A26" s="5" t="s">
        <v>26</v>
      </c>
      <c r="B26" s="18">
        <v>1000</v>
      </c>
    </row>
    <row r="27" spans="1:11" x14ac:dyDescent="0.3">
      <c r="A27" s="12" t="s">
        <v>27</v>
      </c>
      <c r="B27" s="9">
        <f>C2*$B$25+C3*$B$25+C4*$B$25</f>
        <v>0</v>
      </c>
    </row>
    <row r="28" spans="1:11" x14ac:dyDescent="0.3">
      <c r="A28" s="12" t="s">
        <v>28</v>
      </c>
      <c r="B28" s="9">
        <f>IF(C5+C6+C7+C8+C9+C10&lt;3,B26,(C5+C6+C7+C8+C9+C10)*(B26/2))</f>
        <v>3000</v>
      </c>
      <c r="D28" s="22" t="s">
        <v>43</v>
      </c>
    </row>
    <row r="29" spans="1:11" x14ac:dyDescent="0.3">
      <c r="A29" s="19" t="s">
        <v>29</v>
      </c>
      <c r="B29" s="20">
        <f>B27+B28</f>
        <v>3000</v>
      </c>
      <c r="D29" s="13">
        <f>K21</f>
        <v>2242</v>
      </c>
    </row>
    <row r="30" spans="1:11" x14ac:dyDescent="0.3">
      <c r="A30" s="4" t="s">
        <v>30</v>
      </c>
      <c r="D30" s="14">
        <f>K22</f>
        <v>0.74733333333333329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BSG Bot Managment Service</vt:lpstr>
      <vt:lpstr>DIY Setup Planning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Whitaker</dc:creator>
  <cp:lastModifiedBy>Tom Whitaker</cp:lastModifiedBy>
  <dcterms:created xsi:type="dcterms:W3CDTF">2025-11-15T12:18:30Z</dcterms:created>
  <dcterms:modified xsi:type="dcterms:W3CDTF">2025-11-20T05:56:49Z</dcterms:modified>
</cp:coreProperties>
</file>