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7d92279f94130e63/Documents/1 Main TW Documents Folder/4 BSG Betaminic BFBM/1 Betaminic/2 Referrals ^0 Suport List/"/>
    </mc:Choice>
  </mc:AlternateContent>
  <xr:revisionPtr revIDLastSave="103" documentId="8_{DCE66435-39A5-4177-B001-77D6AADBA366}" xr6:coauthVersionLast="47" xr6:coauthVersionMax="47" xr10:uidLastSave="{A05AAA11-F7C5-424B-9B82-4058BE905D4C}"/>
  <bookViews>
    <workbookView xWindow="-120" yWindow="-120" windowWidth="29040" windowHeight="15720" xr2:uid="{00000000-000D-0000-FFFF-FFFF00000000}"/>
  </bookViews>
  <sheets>
    <sheet name="Monthly Results " sheetId="20" r:id="rId1"/>
    <sheet name="Detailed Monthly Results" sheetId="15" r:id="rId2"/>
    <sheet name="Annual Results" sheetId="1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234" i="20" l="1"/>
  <c r="Y234" i="20" s="1"/>
  <c r="Z234" i="20" s="1"/>
  <c r="W231" i="20"/>
  <c r="Y231" i="20" s="1"/>
  <c r="Z231" i="20" s="1"/>
  <c r="W230" i="20"/>
  <c r="Y230" i="20" s="1"/>
  <c r="Z230" i="20" s="1"/>
  <c r="W229" i="20"/>
  <c r="Y229" i="20" s="1"/>
  <c r="Z229" i="20" s="1"/>
  <c r="Y228" i="20"/>
  <c r="Z228" i="20" s="1"/>
  <c r="W228" i="20"/>
  <c r="W227" i="20"/>
  <c r="Y227" i="20" s="1"/>
  <c r="Z227" i="20" s="1"/>
  <c r="W226" i="20"/>
  <c r="Y226" i="20" s="1"/>
  <c r="Z226" i="20" s="1"/>
  <c r="W220" i="20"/>
  <c r="Y220" i="20" s="1"/>
  <c r="Z220" i="20" s="1"/>
  <c r="W219" i="20"/>
  <c r="Y219" i="20" s="1"/>
  <c r="Z219" i="20" s="1"/>
  <c r="W218" i="20"/>
  <c r="Y218" i="20" s="1"/>
  <c r="Z218" i="20" s="1"/>
  <c r="W217" i="20"/>
  <c r="Y217" i="20" s="1"/>
  <c r="Z217" i="20" s="1"/>
  <c r="Y216" i="20"/>
  <c r="Z216" i="20" s="1"/>
  <c r="W216" i="20"/>
  <c r="W215" i="20"/>
  <c r="Y215" i="20" s="1"/>
  <c r="Z215" i="20" s="1"/>
  <c r="Y208" i="20"/>
  <c r="Z208" i="20" s="1"/>
  <c r="W208" i="20"/>
  <c r="W207" i="20"/>
  <c r="Y207" i="20" s="1"/>
  <c r="Z207" i="20" s="1"/>
  <c r="Y206" i="20"/>
  <c r="Z206" i="20" s="1"/>
  <c r="W206" i="20"/>
  <c r="W205" i="20"/>
  <c r="Y205" i="20" s="1"/>
  <c r="Z205" i="20" s="1"/>
  <c r="W204" i="20"/>
  <c r="Y204" i="20" s="1"/>
  <c r="Z204" i="20" s="1"/>
  <c r="W203" i="20"/>
  <c r="Y203" i="20" s="1"/>
  <c r="Z203" i="20" s="1"/>
  <c r="W202" i="20"/>
  <c r="Y202" i="20" s="1"/>
  <c r="Z202" i="20" s="1"/>
  <c r="W201" i="20"/>
  <c r="Y201" i="20" s="1"/>
  <c r="Z201" i="20" s="1"/>
  <c r="W200" i="20"/>
  <c r="Y200" i="20" s="1"/>
  <c r="Z200" i="20" s="1"/>
  <c r="Y199" i="20"/>
  <c r="Z199" i="20" s="1"/>
  <c r="W199" i="20"/>
  <c r="Y198" i="20"/>
  <c r="Z198" i="20" s="1"/>
  <c r="W198" i="20"/>
  <c r="W197" i="20"/>
  <c r="Y197" i="20" s="1"/>
  <c r="Z197" i="20" s="1"/>
  <c r="Y196" i="20"/>
  <c r="Z196" i="20" s="1"/>
  <c r="W196" i="20"/>
  <c r="Z195" i="20"/>
  <c r="Y195" i="20"/>
  <c r="W195" i="20"/>
  <c r="W194" i="20"/>
  <c r="Y194" i="20" s="1"/>
  <c r="Z194" i="20" s="1"/>
  <c r="W193" i="20"/>
  <c r="Y193" i="20" s="1"/>
  <c r="Z193" i="20" s="1"/>
  <c r="Y192" i="20"/>
  <c r="Z192" i="20" s="1"/>
  <c r="W192" i="20"/>
  <c r="W191" i="20"/>
  <c r="Y191" i="20" s="1"/>
  <c r="Z191" i="20" s="1"/>
  <c r="Y190" i="20"/>
  <c r="Z190" i="20" s="1"/>
  <c r="W190" i="20"/>
  <c r="W189" i="20"/>
  <c r="Y189" i="20" s="1"/>
  <c r="Z189" i="20" s="1"/>
  <c r="W188" i="20"/>
  <c r="Y188" i="20" s="1"/>
  <c r="Z188" i="20" s="1"/>
  <c r="W187" i="20"/>
  <c r="Y187" i="20" s="1"/>
  <c r="Z187" i="20" s="1"/>
  <c r="W186" i="20"/>
  <c r="Y186" i="20" s="1"/>
  <c r="Z186" i="20" s="1"/>
  <c r="W185" i="20"/>
  <c r="Y185" i="20" s="1"/>
  <c r="Z185" i="20" s="1"/>
  <c r="W184" i="20"/>
  <c r="Y184" i="20" s="1"/>
  <c r="Z184" i="20" s="1"/>
  <c r="Y183" i="20"/>
  <c r="Z183" i="20" s="1"/>
  <c r="W183" i="20"/>
  <c r="Y182" i="20"/>
  <c r="Z182" i="20" s="1"/>
  <c r="W182" i="20"/>
  <c r="W181" i="20"/>
  <c r="Y181" i="20" s="1"/>
  <c r="Z181" i="20" s="1"/>
  <c r="Y180" i="20"/>
  <c r="Z180" i="20" s="1"/>
  <c r="W180" i="20"/>
  <c r="Z179" i="20"/>
  <c r="Y179" i="20"/>
  <c r="W179" i="20"/>
  <c r="W178" i="20"/>
  <c r="Y178" i="20" s="1"/>
  <c r="Z178" i="20" s="1"/>
  <c r="W177" i="20"/>
  <c r="Y177" i="20" s="1"/>
  <c r="Z177" i="20" s="1"/>
  <c r="Y176" i="20"/>
  <c r="Z176" i="20" s="1"/>
  <c r="W176" i="20"/>
  <c r="W175" i="20"/>
  <c r="Y175" i="20" s="1"/>
  <c r="Z175" i="20" s="1"/>
  <c r="Y174" i="20"/>
  <c r="Z174" i="20" s="1"/>
  <c r="W174" i="20"/>
  <c r="W173" i="20"/>
  <c r="Y173" i="20" s="1"/>
  <c r="Z173" i="20" s="1"/>
  <c r="W172" i="20"/>
  <c r="Y172" i="20" s="1"/>
  <c r="Z172" i="20" s="1"/>
  <c r="W171" i="20"/>
  <c r="Y171" i="20" s="1"/>
  <c r="Z171" i="20" s="1"/>
  <c r="W170" i="20"/>
  <c r="Y170" i="20" s="1"/>
  <c r="Z170" i="20" s="1"/>
  <c r="W169" i="20"/>
  <c r="Y169" i="20" s="1"/>
  <c r="Z169" i="20" s="1"/>
  <c r="W168" i="20"/>
  <c r="Y168" i="20" s="1"/>
  <c r="Z168" i="20" s="1"/>
  <c r="Y167" i="20"/>
  <c r="Z167" i="20" s="1"/>
  <c r="W167" i="20"/>
  <c r="Y166" i="20"/>
  <c r="Z166" i="20" s="1"/>
  <c r="W166" i="20"/>
  <c r="W165" i="20"/>
  <c r="Y165" i="20" s="1"/>
  <c r="Z165" i="20" s="1"/>
  <c r="Y164" i="20"/>
  <c r="Z164" i="20" s="1"/>
  <c r="W164" i="20"/>
  <c r="Z163" i="20"/>
  <c r="Y163" i="20"/>
  <c r="W163" i="20"/>
  <c r="W162" i="20"/>
  <c r="Y162" i="20" s="1"/>
  <c r="Z162" i="20" s="1"/>
  <c r="W161" i="20"/>
  <c r="Y161" i="20" s="1"/>
  <c r="Z161" i="20" s="1"/>
  <c r="Y160" i="20"/>
  <c r="Z160" i="20" s="1"/>
  <c r="W160" i="20"/>
  <c r="W159" i="20"/>
  <c r="Y159" i="20" s="1"/>
  <c r="Z159" i="20" s="1"/>
  <c r="Y158" i="20"/>
  <c r="Z158" i="20" s="1"/>
  <c r="W158" i="20"/>
  <c r="W157" i="20"/>
  <c r="Y157" i="20" s="1"/>
  <c r="Z157" i="20" s="1"/>
  <c r="W156" i="20"/>
  <c r="Y156" i="20" s="1"/>
  <c r="Z156" i="20" s="1"/>
  <c r="W155" i="20"/>
  <c r="Y155" i="20" s="1"/>
  <c r="Z155" i="20" s="1"/>
  <c r="W154" i="20"/>
  <c r="Y154" i="20" s="1"/>
  <c r="Z154" i="20" s="1"/>
  <c r="W153" i="20"/>
  <c r="Y153" i="20" s="1"/>
  <c r="Z153" i="20" s="1"/>
  <c r="W152" i="20"/>
  <c r="Y152" i="20" s="1"/>
  <c r="Z152" i="20" s="1"/>
  <c r="Y151" i="20"/>
  <c r="Z151" i="20" s="1"/>
  <c r="W151" i="20"/>
  <c r="Y150" i="20"/>
  <c r="Z150" i="20" s="1"/>
  <c r="W150" i="20"/>
  <c r="W149" i="20"/>
  <c r="Y149" i="20" s="1"/>
  <c r="Z149" i="20" s="1"/>
  <c r="Y148" i="20"/>
  <c r="Z148" i="20" s="1"/>
  <c r="W148" i="20"/>
  <c r="Z147" i="20"/>
  <c r="Y147" i="20"/>
  <c r="W147" i="20"/>
  <c r="W146" i="20"/>
  <c r="Y146" i="20" s="1"/>
  <c r="Z146" i="20" s="1"/>
  <c r="W145" i="20"/>
  <c r="Y145" i="20" s="1"/>
  <c r="Z145" i="20" s="1"/>
  <c r="Y144" i="20"/>
  <c r="Z144" i="20" s="1"/>
  <c r="W144" i="20"/>
  <c r="W143" i="20"/>
  <c r="Y143" i="20" s="1"/>
  <c r="Z143" i="20" s="1"/>
  <c r="Y142" i="20"/>
  <c r="Z142" i="20" s="1"/>
  <c r="W142" i="20"/>
  <c r="W141" i="20"/>
  <c r="Y141" i="20" s="1"/>
  <c r="Z141" i="20" s="1"/>
  <c r="W140" i="20"/>
  <c r="Y140" i="20" s="1"/>
  <c r="Z140" i="20" s="1"/>
  <c r="W139" i="20"/>
  <c r="Y139" i="20" s="1"/>
  <c r="Z139" i="20" s="1"/>
  <c r="W138" i="20"/>
  <c r="Y138" i="20" s="1"/>
  <c r="Z138" i="20" s="1"/>
  <c r="W137" i="20"/>
  <c r="Y137" i="20" s="1"/>
  <c r="Z137" i="20" s="1"/>
  <c r="W133" i="20"/>
  <c r="Y133" i="20" s="1"/>
  <c r="Z133" i="20" s="1"/>
  <c r="Y132" i="20"/>
  <c r="Z132" i="20" s="1"/>
  <c r="W132" i="20"/>
  <c r="Y131" i="20"/>
  <c r="Z131" i="20" s="1"/>
  <c r="W131" i="20"/>
  <c r="Y130" i="20"/>
  <c r="Z130" i="20" s="1"/>
  <c r="W130" i="20"/>
  <c r="W129" i="20"/>
  <c r="Y129" i="20" s="1"/>
  <c r="Z129" i="20" s="1"/>
  <c r="W128" i="20"/>
  <c r="Y128" i="20" s="1"/>
  <c r="Z128" i="20" s="1"/>
  <c r="W127" i="20"/>
  <c r="Y127" i="20" s="1"/>
  <c r="Z127" i="20" s="1"/>
  <c r="W116" i="20"/>
  <c r="Y116" i="20" s="1"/>
  <c r="Z116" i="20" s="1"/>
  <c r="W115" i="20"/>
  <c r="Y115" i="20" s="1"/>
  <c r="Z115" i="20" s="1"/>
  <c r="W114" i="20"/>
  <c r="Y114" i="20" s="1"/>
  <c r="Z114" i="20" s="1"/>
  <c r="Y113" i="20"/>
  <c r="Z113" i="20" s="1"/>
  <c r="W113" i="20"/>
  <c r="W112" i="20"/>
  <c r="Y112" i="20" s="1"/>
  <c r="Z112" i="20" s="1"/>
  <c r="W105" i="20"/>
  <c r="Y105" i="20" s="1"/>
  <c r="Z105" i="20" s="1"/>
  <c r="Y104" i="20"/>
  <c r="Z104" i="20" s="1"/>
  <c r="W104" i="20"/>
  <c r="W103" i="20"/>
  <c r="Y103" i="20" s="1"/>
  <c r="Z103" i="20" s="1"/>
  <c r="W102" i="20"/>
  <c r="Y102" i="20" s="1"/>
  <c r="Z102" i="20" s="1"/>
  <c r="W101" i="20"/>
  <c r="Y101" i="20" s="1"/>
  <c r="Z101" i="20" s="1"/>
  <c r="Y100" i="20"/>
  <c r="Z100" i="20" s="1"/>
  <c r="W100" i="20"/>
  <c r="W99" i="20"/>
  <c r="Y99" i="20" s="1"/>
  <c r="Z99" i="20" s="1"/>
  <c r="W98" i="20"/>
  <c r="Y98" i="20" s="1"/>
  <c r="Z98" i="20" s="1"/>
  <c r="Y97" i="20"/>
  <c r="Z97" i="20" s="1"/>
  <c r="W97" i="20"/>
  <c r="W96" i="20"/>
  <c r="Y96" i="20" s="1"/>
  <c r="Z96" i="20" s="1"/>
  <c r="W86" i="20"/>
  <c r="Y86" i="20" s="1"/>
  <c r="Z86" i="20" s="1"/>
  <c r="Y85" i="20"/>
  <c r="Z85" i="20" s="1"/>
  <c r="W85" i="20"/>
  <c r="W84" i="20"/>
  <c r="Y84" i="20" s="1"/>
  <c r="Z84" i="20" s="1"/>
  <c r="W83" i="20"/>
  <c r="Y83" i="20" s="1"/>
  <c r="Z83" i="20" s="1"/>
  <c r="W82" i="20"/>
  <c r="Y82" i="20" s="1"/>
  <c r="Z82" i="20" s="1"/>
  <c r="W81" i="20"/>
  <c r="Y81" i="20" s="1"/>
  <c r="Z81" i="20" s="1"/>
  <c r="W80" i="20"/>
  <c r="Y80" i="20" s="1"/>
  <c r="Z80" i="20" s="1"/>
  <c r="W79" i="20"/>
  <c r="Y79" i="20" s="1"/>
  <c r="Z79" i="20" s="1"/>
  <c r="W78" i="20"/>
  <c r="Y78" i="20" s="1"/>
  <c r="Z78" i="20" s="1"/>
  <c r="W77" i="20"/>
  <c r="Y77" i="20" s="1"/>
  <c r="Z77" i="20" s="1"/>
  <c r="W76" i="20"/>
  <c r="Y76" i="20" s="1"/>
  <c r="Z76" i="20" s="1"/>
  <c r="Y75" i="20"/>
  <c r="Z75" i="20" s="1"/>
  <c r="W75" i="20"/>
  <c r="Y74" i="20"/>
  <c r="Z74" i="20" s="1"/>
  <c r="W74" i="20"/>
  <c r="W32" i="20"/>
  <c r="Y32" i="20" s="1"/>
  <c r="Z32" i="20" s="1"/>
  <c r="W31" i="20"/>
  <c r="Y31" i="20" s="1"/>
  <c r="Z31" i="20" s="1"/>
  <c r="W30" i="20"/>
  <c r="Y30" i="20" s="1"/>
  <c r="Z30" i="20" s="1"/>
  <c r="W29" i="20"/>
  <c r="Y29" i="20" s="1"/>
  <c r="Z29" i="20" s="1"/>
  <c r="W28" i="20"/>
  <c r="Y28" i="20" s="1"/>
  <c r="Z28" i="20" s="1"/>
  <c r="W27" i="20"/>
  <c r="Y27" i="20" s="1"/>
  <c r="Z27" i="20" s="1"/>
  <c r="W26" i="20"/>
  <c r="Y26" i="20" s="1"/>
  <c r="Z26" i="20" s="1"/>
  <c r="Y21" i="20"/>
  <c r="Y17" i="20"/>
  <c r="Y16" i="20"/>
  <c r="Y15" i="20"/>
  <c r="Y14" i="20"/>
  <c r="Y13" i="20"/>
  <c r="Y12" i="20"/>
  <c r="Y11" i="20"/>
  <c r="Y10" i="20"/>
  <c r="Y9" i="20"/>
  <c r="Y8" i="20"/>
  <c r="Y7" i="20"/>
  <c r="Y6" i="20"/>
  <c r="Y5" i="20"/>
  <c r="Y4" i="20"/>
  <c r="Y3" i="20"/>
  <c r="Y2" i="20"/>
  <c r="Z21" i="20"/>
  <c r="W21" i="20"/>
  <c r="I45" i="15" l="1"/>
  <c r="H45" i="15"/>
  <c r="G45" i="15"/>
  <c r="E45" i="15"/>
  <c r="F45" i="15"/>
  <c r="I44" i="15"/>
  <c r="J44" i="15" s="1"/>
  <c r="H44" i="15"/>
  <c r="G44" i="15"/>
  <c r="E44" i="15"/>
  <c r="F44" i="15"/>
  <c r="I43" i="15"/>
  <c r="H43" i="15"/>
  <c r="K43" i="15" s="1"/>
  <c r="G43" i="15"/>
  <c r="F43" i="15"/>
  <c r="E43" i="15"/>
  <c r="Z17" i="20"/>
  <c r="W17" i="20"/>
  <c r="Z16" i="20"/>
  <c r="W16" i="20"/>
  <c r="Z15" i="20"/>
  <c r="W15" i="20"/>
  <c r="Z14" i="20"/>
  <c r="W14" i="20"/>
  <c r="Z13" i="20"/>
  <c r="W13" i="20"/>
  <c r="Z12" i="20"/>
  <c r="W12" i="20"/>
  <c r="Z11" i="20"/>
  <c r="W11" i="20"/>
  <c r="Z10" i="20"/>
  <c r="W10" i="20"/>
  <c r="Z9" i="20"/>
  <c r="W9" i="20"/>
  <c r="Z8" i="20"/>
  <c r="W8" i="20"/>
  <c r="Z7" i="20"/>
  <c r="W7" i="20"/>
  <c r="Z6" i="20"/>
  <c r="W6" i="20"/>
  <c r="Z5" i="20"/>
  <c r="W5" i="20"/>
  <c r="Z4" i="20"/>
  <c r="W4" i="20"/>
  <c r="Z3" i="20"/>
  <c r="W3" i="20"/>
  <c r="Z2" i="20"/>
  <c r="W2" i="20"/>
  <c r="S133" i="20"/>
  <c r="P133" i="20"/>
  <c r="O133" i="20"/>
  <c r="M133" i="20"/>
  <c r="N133" i="20" s="1"/>
  <c r="F50" i="12"/>
  <c r="D50" i="12"/>
  <c r="C50" i="12"/>
  <c r="P32" i="20"/>
  <c r="O32" i="20"/>
  <c r="P31" i="20"/>
  <c r="O31" i="20"/>
  <c r="P30" i="20"/>
  <c r="O30" i="20"/>
  <c r="P29" i="20"/>
  <c r="O29" i="20"/>
  <c r="P28" i="20"/>
  <c r="O28" i="20"/>
  <c r="P27" i="20"/>
  <c r="O27" i="20"/>
  <c r="P26" i="20"/>
  <c r="O26" i="20"/>
  <c r="L33" i="20"/>
  <c r="K33" i="20"/>
  <c r="J33" i="20"/>
  <c r="I33" i="20"/>
  <c r="H33" i="20"/>
  <c r="G33" i="20"/>
  <c r="F33" i="20"/>
  <c r="E33" i="20"/>
  <c r="D33" i="20"/>
  <c r="C33" i="20"/>
  <c r="B33" i="20"/>
  <c r="S33" i="20"/>
  <c r="S26" i="20"/>
  <c r="M26" i="20"/>
  <c r="N26" i="20" s="1"/>
  <c r="M37" i="20"/>
  <c r="M45" i="20"/>
  <c r="L67" i="20"/>
  <c r="I67" i="20"/>
  <c r="H67" i="20"/>
  <c r="G67" i="20"/>
  <c r="F67" i="20"/>
  <c r="E67" i="20"/>
  <c r="D67" i="20"/>
  <c r="C67" i="20"/>
  <c r="S98" i="20"/>
  <c r="P105" i="20"/>
  <c r="O105" i="20"/>
  <c r="M105" i="20"/>
  <c r="N105" i="20" s="1"/>
  <c r="P104" i="20"/>
  <c r="O104" i="20"/>
  <c r="M104" i="20"/>
  <c r="N104" i="20" s="1"/>
  <c r="P103" i="20"/>
  <c r="O103" i="20"/>
  <c r="M103" i="20"/>
  <c r="N103" i="20" s="1"/>
  <c r="P102" i="20"/>
  <c r="O102" i="20"/>
  <c r="M102" i="20"/>
  <c r="N102" i="20" s="1"/>
  <c r="P101" i="20"/>
  <c r="O101" i="20"/>
  <c r="M101" i="20"/>
  <c r="N101" i="20" s="1"/>
  <c r="P100" i="20"/>
  <c r="O100" i="20"/>
  <c r="M100" i="20"/>
  <c r="N100" i="20" s="1"/>
  <c r="P99" i="20"/>
  <c r="O99" i="20"/>
  <c r="M99" i="20"/>
  <c r="N99" i="20" s="1"/>
  <c r="P98" i="20"/>
  <c r="O98" i="20"/>
  <c r="M98" i="20"/>
  <c r="N98" i="20" s="1"/>
  <c r="P97" i="20"/>
  <c r="O97" i="20"/>
  <c r="M97" i="20"/>
  <c r="N97" i="20" s="1"/>
  <c r="P96" i="20"/>
  <c r="O96" i="20"/>
  <c r="M96" i="20"/>
  <c r="L106" i="20"/>
  <c r="J67" i="20"/>
  <c r="K67" i="20"/>
  <c r="S32" i="20"/>
  <c r="M32" i="20"/>
  <c r="N32" i="20" s="1"/>
  <c r="M44" i="20"/>
  <c r="S51" i="20"/>
  <c r="P51" i="20"/>
  <c r="O51" i="20"/>
  <c r="M51" i="20"/>
  <c r="N51" i="20" s="1"/>
  <c r="S61" i="20"/>
  <c r="P61" i="20"/>
  <c r="O61" i="20"/>
  <c r="M61" i="20"/>
  <c r="N61" i="20" s="1"/>
  <c r="S56" i="20"/>
  <c r="P56" i="20"/>
  <c r="O56" i="20"/>
  <c r="M56" i="20"/>
  <c r="N56" i="20" s="1"/>
  <c r="S57" i="20"/>
  <c r="P57" i="20"/>
  <c r="O57" i="20"/>
  <c r="M57" i="20"/>
  <c r="N57" i="20" s="1"/>
  <c r="S65" i="20"/>
  <c r="P65" i="20"/>
  <c r="O65" i="20"/>
  <c r="M65" i="20"/>
  <c r="N65" i="20" s="1"/>
  <c r="S58" i="20"/>
  <c r="P58" i="20"/>
  <c r="O58" i="20"/>
  <c r="M58" i="20"/>
  <c r="N58" i="20" s="1"/>
  <c r="S59" i="20"/>
  <c r="P59" i="20"/>
  <c r="O59" i="20"/>
  <c r="M59" i="20"/>
  <c r="N59" i="20" s="1"/>
  <c r="S48" i="20"/>
  <c r="P48" i="20"/>
  <c r="O48" i="20"/>
  <c r="M48" i="20"/>
  <c r="N48" i="20" s="1"/>
  <c r="S49" i="20"/>
  <c r="P49" i="20"/>
  <c r="O49" i="20"/>
  <c r="M49" i="20"/>
  <c r="N49" i="20" s="1"/>
  <c r="S47" i="20"/>
  <c r="P47" i="20"/>
  <c r="O47" i="20"/>
  <c r="M47" i="20"/>
  <c r="N47" i="20" s="1"/>
  <c r="S55" i="20"/>
  <c r="P55" i="20"/>
  <c r="O55" i="20"/>
  <c r="M55" i="20"/>
  <c r="N55" i="20" s="1"/>
  <c r="S52" i="20"/>
  <c r="P52" i="20"/>
  <c r="O52" i="20"/>
  <c r="M52" i="20"/>
  <c r="N52" i="20" s="1"/>
  <c r="S46" i="20"/>
  <c r="P46" i="20"/>
  <c r="O46" i="20"/>
  <c r="M46" i="20"/>
  <c r="N46" i="20" s="1"/>
  <c r="O79" i="20"/>
  <c r="P86" i="20"/>
  <c r="O86" i="20"/>
  <c r="M86" i="20"/>
  <c r="N86" i="20" s="1"/>
  <c r="P85" i="20"/>
  <c r="O85" i="20"/>
  <c r="M85" i="20"/>
  <c r="N85" i="20" s="1"/>
  <c r="P84" i="20"/>
  <c r="O84" i="20"/>
  <c r="M84" i="20"/>
  <c r="N84" i="20" s="1"/>
  <c r="P83" i="20"/>
  <c r="O83" i="20"/>
  <c r="M83" i="20"/>
  <c r="N83" i="20" s="1"/>
  <c r="P82" i="20"/>
  <c r="O82" i="20"/>
  <c r="M82" i="20"/>
  <c r="N82" i="20" s="1"/>
  <c r="P81" i="20"/>
  <c r="O81" i="20"/>
  <c r="M81" i="20"/>
  <c r="N81" i="20" s="1"/>
  <c r="P80" i="20"/>
  <c r="O80" i="20"/>
  <c r="M80" i="20"/>
  <c r="N80" i="20" s="1"/>
  <c r="M79" i="20"/>
  <c r="N79" i="20" s="1"/>
  <c r="P78" i="20"/>
  <c r="O78" i="20"/>
  <c r="M78" i="20"/>
  <c r="N78" i="20" s="1"/>
  <c r="P77" i="20"/>
  <c r="O77" i="20"/>
  <c r="M77" i="20"/>
  <c r="N77" i="20" s="1"/>
  <c r="P76" i="20"/>
  <c r="O76" i="20"/>
  <c r="M76" i="20"/>
  <c r="N76" i="20" s="1"/>
  <c r="P75" i="20"/>
  <c r="O75" i="20"/>
  <c r="M75" i="20"/>
  <c r="N75" i="20" s="1"/>
  <c r="P74" i="20"/>
  <c r="O74" i="20"/>
  <c r="S82" i="20"/>
  <c r="S81" i="20"/>
  <c r="S80" i="20"/>
  <c r="L87" i="20"/>
  <c r="M74" i="20"/>
  <c r="S66" i="20"/>
  <c r="P66" i="20"/>
  <c r="O66" i="20"/>
  <c r="M66" i="20"/>
  <c r="N66" i="20" s="1"/>
  <c r="S64" i="20"/>
  <c r="P64" i="20"/>
  <c r="O64" i="20"/>
  <c r="M64" i="20"/>
  <c r="N64" i="20" s="1"/>
  <c r="S42" i="20"/>
  <c r="P42" i="20"/>
  <c r="O42" i="20"/>
  <c r="M42" i="20"/>
  <c r="N42" i="20" s="1"/>
  <c r="S39" i="20"/>
  <c r="P39" i="20"/>
  <c r="O39" i="20"/>
  <c r="M39" i="20"/>
  <c r="N39" i="20" s="1"/>
  <c r="S116" i="20"/>
  <c r="P116" i="20"/>
  <c r="O116" i="20"/>
  <c r="M116" i="20"/>
  <c r="N116" i="20" s="1"/>
  <c r="S115" i="20"/>
  <c r="P115" i="20"/>
  <c r="O115" i="20"/>
  <c r="M115" i="20"/>
  <c r="N115" i="20" s="1"/>
  <c r="P17" i="20"/>
  <c r="O17" i="20"/>
  <c r="P16" i="20"/>
  <c r="O16" i="20"/>
  <c r="P15" i="20"/>
  <c r="O15" i="20"/>
  <c r="P14" i="20"/>
  <c r="O14" i="20"/>
  <c r="P13" i="20"/>
  <c r="O13" i="20"/>
  <c r="P12" i="20"/>
  <c r="O12" i="20"/>
  <c r="P11" i="20"/>
  <c r="O11" i="20"/>
  <c r="P10" i="20"/>
  <c r="O10" i="20"/>
  <c r="P9" i="20"/>
  <c r="O9" i="20"/>
  <c r="P8" i="20"/>
  <c r="O8" i="20"/>
  <c r="P7" i="20"/>
  <c r="O7" i="20"/>
  <c r="P6" i="20"/>
  <c r="O6" i="20"/>
  <c r="P5" i="20"/>
  <c r="O5" i="20"/>
  <c r="P4" i="20"/>
  <c r="O4" i="20"/>
  <c r="P3" i="20"/>
  <c r="O3" i="20"/>
  <c r="P2" i="20"/>
  <c r="O2" i="20"/>
  <c r="L18" i="20"/>
  <c r="K18" i="20"/>
  <c r="S113" i="20"/>
  <c r="P113" i="20"/>
  <c r="O113" i="20"/>
  <c r="M113" i="20"/>
  <c r="N113" i="20" s="1"/>
  <c r="S112" i="20"/>
  <c r="P112" i="20"/>
  <c r="O112" i="20"/>
  <c r="M112" i="20"/>
  <c r="N112" i="20" s="1"/>
  <c r="S30" i="20"/>
  <c r="M30" i="20"/>
  <c r="N30" i="20" s="1"/>
  <c r="S28" i="20"/>
  <c r="M28" i="20"/>
  <c r="N28" i="20" s="1"/>
  <c r="M54" i="20"/>
  <c r="S31" i="20"/>
  <c r="M31" i="20"/>
  <c r="N31" i="20" s="1"/>
  <c r="S50" i="20"/>
  <c r="P50" i="20"/>
  <c r="O50" i="20"/>
  <c r="M50" i="20"/>
  <c r="N50" i="20" s="1"/>
  <c r="S62" i="20"/>
  <c r="P62" i="20"/>
  <c r="O62" i="20"/>
  <c r="M62" i="20"/>
  <c r="N62" i="20" s="1"/>
  <c r="S60" i="20"/>
  <c r="P60" i="20"/>
  <c r="O60" i="20"/>
  <c r="M60" i="20"/>
  <c r="N60" i="20" s="1"/>
  <c r="K45" i="15" l="1"/>
  <c r="J45" i="15"/>
  <c r="K44" i="15"/>
  <c r="J43" i="15"/>
  <c r="P33" i="20"/>
  <c r="M33" i="20"/>
  <c r="N33" i="20" s="1"/>
  <c r="O33" i="20"/>
  <c r="B67" i="20"/>
  <c r="P79" i="20"/>
  <c r="L220" i="20"/>
  <c r="K220" i="20"/>
  <c r="J220" i="20"/>
  <c r="I220" i="20"/>
  <c r="H220" i="20"/>
  <c r="S219" i="20"/>
  <c r="P219" i="20"/>
  <c r="O219" i="20"/>
  <c r="M219" i="20"/>
  <c r="N219" i="20" s="1"/>
  <c r="S218" i="20"/>
  <c r="P218" i="20"/>
  <c r="O218" i="20"/>
  <c r="M218" i="20"/>
  <c r="N218" i="20" s="1"/>
  <c r="S217" i="20"/>
  <c r="P217" i="20"/>
  <c r="O217" i="20"/>
  <c r="M217" i="20"/>
  <c r="N217" i="20" s="1"/>
  <c r="S216" i="20"/>
  <c r="P216" i="20"/>
  <c r="O216" i="20"/>
  <c r="M216" i="20"/>
  <c r="N216" i="20" s="1"/>
  <c r="S215" i="20"/>
  <c r="P215" i="20"/>
  <c r="O215" i="20"/>
  <c r="M215" i="20"/>
  <c r="N215" i="20" s="1"/>
  <c r="S220" i="20"/>
  <c r="S130" i="20"/>
  <c r="P130" i="20"/>
  <c r="O130" i="20"/>
  <c r="M130" i="20"/>
  <c r="N130" i="20" s="1"/>
  <c r="S234" i="20"/>
  <c r="P234" i="20"/>
  <c r="O234" i="20"/>
  <c r="M234" i="20"/>
  <c r="N234" i="20" s="1"/>
  <c r="L231" i="20"/>
  <c r="K231" i="20"/>
  <c r="J231" i="20"/>
  <c r="I231" i="20"/>
  <c r="H231" i="20"/>
  <c r="S231" i="20"/>
  <c r="S230" i="20"/>
  <c r="P230" i="20"/>
  <c r="O230" i="20"/>
  <c r="M230" i="20"/>
  <c r="N230" i="20" s="1"/>
  <c r="S229" i="20"/>
  <c r="P229" i="20"/>
  <c r="O229" i="20"/>
  <c r="M229" i="20"/>
  <c r="N229" i="20" s="1"/>
  <c r="S228" i="20"/>
  <c r="P228" i="20"/>
  <c r="O228" i="20"/>
  <c r="M228" i="20"/>
  <c r="N228" i="20" s="1"/>
  <c r="S227" i="20"/>
  <c r="P227" i="20"/>
  <c r="O227" i="20"/>
  <c r="M227" i="20"/>
  <c r="N227" i="20" s="1"/>
  <c r="S226" i="20"/>
  <c r="P226" i="20"/>
  <c r="O226" i="20"/>
  <c r="M226" i="20"/>
  <c r="N226" i="20" s="1"/>
  <c r="P220" i="20" l="1"/>
  <c r="O220" i="20"/>
  <c r="M220" i="20"/>
  <c r="N220" i="20" s="1"/>
  <c r="P231" i="20"/>
  <c r="M231" i="20"/>
  <c r="N231" i="20" s="1"/>
  <c r="O231" i="20"/>
  <c r="G209" i="20" l="1"/>
  <c r="S208" i="20"/>
  <c r="P208" i="20"/>
  <c r="O208" i="20"/>
  <c r="M208" i="20"/>
  <c r="N208" i="20" s="1"/>
  <c r="S207" i="20"/>
  <c r="P207" i="20"/>
  <c r="O207" i="20"/>
  <c r="M207" i="20"/>
  <c r="N207" i="20" s="1"/>
  <c r="S205" i="20"/>
  <c r="P205" i="20"/>
  <c r="O205" i="20"/>
  <c r="M205" i="20"/>
  <c r="N205" i="20" s="1"/>
  <c r="S203" i="20"/>
  <c r="P203" i="20"/>
  <c r="O203" i="20"/>
  <c r="M203" i="20"/>
  <c r="N203" i="20" s="1"/>
  <c r="S201" i="20"/>
  <c r="P201" i="20"/>
  <c r="O201" i="20"/>
  <c r="M201" i="20"/>
  <c r="N201" i="20" s="1"/>
  <c r="S199" i="20"/>
  <c r="P199" i="20"/>
  <c r="O199" i="20"/>
  <c r="M199" i="20"/>
  <c r="N199" i="20" s="1"/>
  <c r="S196" i="20"/>
  <c r="P196" i="20"/>
  <c r="O196" i="20"/>
  <c r="M196" i="20"/>
  <c r="N196" i="20" s="1"/>
  <c r="S194" i="20"/>
  <c r="P194" i="20"/>
  <c r="O194" i="20"/>
  <c r="M194" i="20"/>
  <c r="N194" i="20" s="1"/>
  <c r="S193" i="20"/>
  <c r="P193" i="20"/>
  <c r="O193" i="20"/>
  <c r="M193" i="20"/>
  <c r="N193" i="20" s="1"/>
  <c r="S191" i="20"/>
  <c r="P191" i="20"/>
  <c r="O191" i="20"/>
  <c r="M191" i="20"/>
  <c r="N191" i="20" s="1"/>
  <c r="S186" i="20"/>
  <c r="P186" i="20"/>
  <c r="O186" i="20"/>
  <c r="M186" i="20"/>
  <c r="N186" i="20" s="1"/>
  <c r="K209" i="20" l="1"/>
  <c r="J209" i="20"/>
  <c r="I209" i="20"/>
  <c r="H209" i="20"/>
  <c r="L209" i="20"/>
  <c r="S168" i="20"/>
  <c r="P168" i="20"/>
  <c r="O168" i="20"/>
  <c r="M168" i="20"/>
  <c r="N168" i="20" s="1"/>
  <c r="S167" i="20"/>
  <c r="P167" i="20"/>
  <c r="O167" i="20"/>
  <c r="M167" i="20"/>
  <c r="N167" i="20" s="1"/>
  <c r="S166" i="20"/>
  <c r="P166" i="20"/>
  <c r="O166" i="20"/>
  <c r="M166" i="20"/>
  <c r="N166" i="20" s="1"/>
  <c r="S165" i="20"/>
  <c r="P165" i="20"/>
  <c r="O165" i="20"/>
  <c r="M165" i="20"/>
  <c r="N165" i="20" s="1"/>
  <c r="S164" i="20"/>
  <c r="P164" i="20"/>
  <c r="O164" i="20"/>
  <c r="M164" i="20"/>
  <c r="N164" i="20" s="1"/>
  <c r="S163" i="20"/>
  <c r="P163" i="20"/>
  <c r="O163" i="20"/>
  <c r="M163" i="20"/>
  <c r="N163" i="20" s="1"/>
  <c r="S162" i="20"/>
  <c r="P162" i="20"/>
  <c r="O162" i="20"/>
  <c r="M162" i="20"/>
  <c r="N162" i="20" s="1"/>
  <c r="S161" i="20"/>
  <c r="P161" i="20"/>
  <c r="O161" i="20"/>
  <c r="M161" i="20"/>
  <c r="N161" i="20" s="1"/>
  <c r="S160" i="20"/>
  <c r="P160" i="20"/>
  <c r="O160" i="20"/>
  <c r="M160" i="20"/>
  <c r="N160" i="20" s="1"/>
  <c r="S159" i="20"/>
  <c r="P159" i="20"/>
  <c r="O159" i="20"/>
  <c r="M159" i="20"/>
  <c r="N159" i="20" s="1"/>
  <c r="S155" i="20"/>
  <c r="P155" i="20"/>
  <c r="O155" i="20"/>
  <c r="M155" i="20"/>
  <c r="N155" i="20" s="1"/>
  <c r="S154" i="20"/>
  <c r="P154" i="20"/>
  <c r="O154" i="20"/>
  <c r="M154" i="20"/>
  <c r="N154" i="20" s="1"/>
  <c r="S153" i="20"/>
  <c r="P153" i="20"/>
  <c r="O153" i="20"/>
  <c r="M153" i="20"/>
  <c r="N153" i="20" s="1"/>
  <c r="S152" i="20"/>
  <c r="P152" i="20"/>
  <c r="O152" i="20"/>
  <c r="M152" i="20"/>
  <c r="N152" i="20" s="1"/>
  <c r="S151" i="20"/>
  <c r="P151" i="20"/>
  <c r="O151" i="20"/>
  <c r="M151" i="20"/>
  <c r="N151" i="20" s="1"/>
  <c r="S150" i="20"/>
  <c r="P150" i="20"/>
  <c r="O150" i="20"/>
  <c r="M150" i="20"/>
  <c r="N150" i="20" s="1"/>
  <c r="S149" i="20"/>
  <c r="P149" i="20"/>
  <c r="O149" i="20"/>
  <c r="M149" i="20"/>
  <c r="N149" i="20" s="1"/>
  <c r="S148" i="20"/>
  <c r="P148" i="20"/>
  <c r="O148" i="20"/>
  <c r="M148" i="20"/>
  <c r="N148" i="20" s="1"/>
  <c r="S147" i="20"/>
  <c r="P147" i="20"/>
  <c r="O147" i="20"/>
  <c r="M147" i="20"/>
  <c r="N147" i="20" s="1"/>
  <c r="H124" i="20"/>
  <c r="S206" i="20"/>
  <c r="P206" i="20"/>
  <c r="O206" i="20"/>
  <c r="M206" i="20"/>
  <c r="N206" i="20" s="1"/>
  <c r="S204" i="20"/>
  <c r="P204" i="20"/>
  <c r="O204" i="20"/>
  <c r="M204" i="20"/>
  <c r="N204" i="20" s="1"/>
  <c r="S202" i="20"/>
  <c r="P202" i="20"/>
  <c r="O202" i="20"/>
  <c r="M202" i="20"/>
  <c r="N202" i="20" s="1"/>
  <c r="S200" i="20"/>
  <c r="P200" i="20"/>
  <c r="O200" i="20"/>
  <c r="M200" i="20"/>
  <c r="N200" i="20" s="1"/>
  <c r="S198" i="20"/>
  <c r="P198" i="20"/>
  <c r="O198" i="20"/>
  <c r="M198" i="20"/>
  <c r="N198" i="20" s="1"/>
  <c r="S197" i="20"/>
  <c r="P197" i="20"/>
  <c r="O197" i="20"/>
  <c r="M197" i="20"/>
  <c r="N197" i="20" s="1"/>
  <c r="S195" i="20"/>
  <c r="P195" i="20"/>
  <c r="O195" i="20"/>
  <c r="M195" i="20"/>
  <c r="N195" i="20" s="1"/>
  <c r="S192" i="20"/>
  <c r="P192" i="20"/>
  <c r="O192" i="20"/>
  <c r="M192" i="20"/>
  <c r="N192" i="20" s="1"/>
  <c r="S190" i="20"/>
  <c r="P190" i="20"/>
  <c r="O190" i="20"/>
  <c r="M190" i="20"/>
  <c r="N190" i="20" s="1"/>
  <c r="S189" i="20"/>
  <c r="P189" i="20"/>
  <c r="O189" i="20"/>
  <c r="M189" i="20"/>
  <c r="N189" i="20" s="1"/>
  <c r="S188" i="20"/>
  <c r="P188" i="20"/>
  <c r="O188" i="20"/>
  <c r="M188" i="20"/>
  <c r="N188" i="20" s="1"/>
  <c r="S187" i="20"/>
  <c r="P187" i="20"/>
  <c r="O187" i="20"/>
  <c r="M187" i="20"/>
  <c r="N187" i="20" s="1"/>
  <c r="S185" i="20"/>
  <c r="P185" i="20"/>
  <c r="O185" i="20"/>
  <c r="M185" i="20"/>
  <c r="N185" i="20" s="1"/>
  <c r="S184" i="20"/>
  <c r="P184" i="20"/>
  <c r="O184" i="20"/>
  <c r="M184" i="20"/>
  <c r="N184" i="20" s="1"/>
  <c r="S183" i="20"/>
  <c r="P183" i="20"/>
  <c r="O183" i="20"/>
  <c r="M183" i="20"/>
  <c r="N183" i="20" s="1"/>
  <c r="S182" i="20"/>
  <c r="P182" i="20"/>
  <c r="O182" i="20"/>
  <c r="M182" i="20"/>
  <c r="N182" i="20" s="1"/>
  <c r="S181" i="20"/>
  <c r="P181" i="20"/>
  <c r="O181" i="20"/>
  <c r="M181" i="20"/>
  <c r="N181" i="20" s="1"/>
  <c r="S180" i="20"/>
  <c r="P180" i="20"/>
  <c r="O180" i="20"/>
  <c r="M180" i="20"/>
  <c r="N180" i="20" s="1"/>
  <c r="S179" i="20"/>
  <c r="P179" i="20"/>
  <c r="O179" i="20"/>
  <c r="M179" i="20"/>
  <c r="N179" i="20" s="1"/>
  <c r="S178" i="20"/>
  <c r="P178" i="20"/>
  <c r="O178" i="20"/>
  <c r="M178" i="20"/>
  <c r="N178" i="20" s="1"/>
  <c r="S177" i="20"/>
  <c r="P177" i="20"/>
  <c r="O177" i="20"/>
  <c r="M177" i="20"/>
  <c r="N177" i="20" s="1"/>
  <c r="S176" i="20"/>
  <c r="P176" i="20"/>
  <c r="O176" i="20"/>
  <c r="M176" i="20"/>
  <c r="N176" i="20" s="1"/>
  <c r="S175" i="20"/>
  <c r="P175" i="20"/>
  <c r="O175" i="20"/>
  <c r="M175" i="20"/>
  <c r="N175" i="20" s="1"/>
  <c r="S174" i="20"/>
  <c r="P174" i="20"/>
  <c r="O174" i="20"/>
  <c r="M174" i="20"/>
  <c r="N174" i="20" s="1"/>
  <c r="S173" i="20"/>
  <c r="P173" i="20"/>
  <c r="O173" i="20"/>
  <c r="M173" i="20"/>
  <c r="N173" i="20" s="1"/>
  <c r="S172" i="20"/>
  <c r="P172" i="20"/>
  <c r="O172" i="20"/>
  <c r="M172" i="20"/>
  <c r="N172" i="20" s="1"/>
  <c r="S171" i="20"/>
  <c r="P171" i="20"/>
  <c r="O171" i="20"/>
  <c r="M171" i="20"/>
  <c r="N171" i="20" s="1"/>
  <c r="S170" i="20"/>
  <c r="P170" i="20"/>
  <c r="O170" i="20"/>
  <c r="M170" i="20"/>
  <c r="N170" i="20" s="1"/>
  <c r="S169" i="20"/>
  <c r="P169" i="20"/>
  <c r="O169" i="20"/>
  <c r="M169" i="20"/>
  <c r="N169" i="20" s="1"/>
  <c r="S158" i="20"/>
  <c r="P158" i="20"/>
  <c r="O158" i="20"/>
  <c r="M158" i="20"/>
  <c r="N158" i="20" s="1"/>
  <c r="S157" i="20"/>
  <c r="P157" i="20"/>
  <c r="O157" i="20"/>
  <c r="M157" i="20"/>
  <c r="N157" i="20" s="1"/>
  <c r="S156" i="20"/>
  <c r="P156" i="20"/>
  <c r="O156" i="20"/>
  <c r="M156" i="20"/>
  <c r="N156" i="20" s="1"/>
  <c r="S146" i="20"/>
  <c r="P146" i="20"/>
  <c r="O146" i="20"/>
  <c r="M146" i="20"/>
  <c r="N146" i="20" s="1"/>
  <c r="S145" i="20"/>
  <c r="P145" i="20"/>
  <c r="O145" i="20"/>
  <c r="M145" i="20"/>
  <c r="N145" i="20" s="1"/>
  <c r="S144" i="20"/>
  <c r="P144" i="20"/>
  <c r="O144" i="20"/>
  <c r="M144" i="20"/>
  <c r="N144" i="20" s="1"/>
  <c r="S143" i="20"/>
  <c r="P143" i="20"/>
  <c r="O143" i="20"/>
  <c r="M143" i="20"/>
  <c r="N143" i="20" s="1"/>
  <c r="S142" i="20"/>
  <c r="P142" i="20"/>
  <c r="O142" i="20"/>
  <c r="M142" i="20"/>
  <c r="N142" i="20" s="1"/>
  <c r="S141" i="20"/>
  <c r="P141" i="20"/>
  <c r="O141" i="20"/>
  <c r="M141" i="20"/>
  <c r="N141" i="20" s="1"/>
  <c r="S140" i="20"/>
  <c r="P140" i="20"/>
  <c r="O140" i="20"/>
  <c r="M140" i="20"/>
  <c r="N140" i="20" s="1"/>
  <c r="S139" i="20"/>
  <c r="P139" i="20"/>
  <c r="O139" i="20"/>
  <c r="M139" i="20"/>
  <c r="N139" i="20" s="1"/>
  <c r="S138" i="20"/>
  <c r="P138" i="20"/>
  <c r="O138" i="20"/>
  <c r="M138" i="20"/>
  <c r="N138" i="20" s="1"/>
  <c r="S137" i="20"/>
  <c r="P137" i="20"/>
  <c r="O137" i="20"/>
  <c r="M137" i="20"/>
  <c r="N137" i="20" s="1"/>
  <c r="H212" i="20"/>
  <c r="S209" i="20"/>
  <c r="S129" i="20"/>
  <c r="P129" i="20"/>
  <c r="O129" i="20"/>
  <c r="M129" i="20"/>
  <c r="N129" i="20" s="1"/>
  <c r="S127" i="20"/>
  <c r="P127" i="20"/>
  <c r="O127" i="20"/>
  <c r="M127" i="20"/>
  <c r="N127" i="20" s="1"/>
  <c r="P209" i="20" l="1"/>
  <c r="M209" i="20"/>
  <c r="N209" i="20" s="1"/>
  <c r="O209" i="20"/>
  <c r="D87" i="20" l="1"/>
  <c r="B106" i="20"/>
  <c r="C106" i="20"/>
  <c r="D106" i="20"/>
  <c r="S21" i="20"/>
  <c r="P21" i="20"/>
  <c r="O21" i="20"/>
  <c r="M21" i="20"/>
  <c r="N21" i="20" s="1"/>
  <c r="M43" i="20"/>
  <c r="P45" i="20"/>
  <c r="O45" i="20"/>
  <c r="P54" i="20"/>
  <c r="O54" i="20"/>
  <c r="P43" i="20"/>
  <c r="O43" i="20"/>
  <c r="P44" i="20"/>
  <c r="O44" i="20"/>
  <c r="P37" i="20"/>
  <c r="O37" i="20"/>
  <c r="S45" i="20"/>
  <c r="N45" i="20"/>
  <c r="S37" i="20"/>
  <c r="N37" i="20"/>
  <c r="T18" i="20" l="1"/>
  <c r="S18" i="20"/>
  <c r="J18" i="20"/>
  <c r="I18" i="20"/>
  <c r="H18" i="20"/>
  <c r="G18" i="20"/>
  <c r="F18" i="20"/>
  <c r="E18" i="20"/>
  <c r="S17" i="20"/>
  <c r="M17" i="20"/>
  <c r="N17" i="20" s="1"/>
  <c r="S16" i="20"/>
  <c r="M16" i="20"/>
  <c r="N16" i="20" s="1"/>
  <c r="S15" i="20"/>
  <c r="M15" i="20"/>
  <c r="N15" i="20" s="1"/>
  <c r="S14" i="20"/>
  <c r="M14" i="20"/>
  <c r="N14" i="20" s="1"/>
  <c r="S13" i="20"/>
  <c r="M13" i="20"/>
  <c r="N13" i="20" s="1"/>
  <c r="S12" i="20"/>
  <c r="M12" i="20"/>
  <c r="N12" i="20" s="1"/>
  <c r="S11" i="20"/>
  <c r="M11" i="20"/>
  <c r="N11" i="20" s="1"/>
  <c r="S10" i="20"/>
  <c r="M10" i="20"/>
  <c r="N10" i="20" s="1"/>
  <c r="S9" i="20"/>
  <c r="M9" i="20"/>
  <c r="N9" i="20" s="1"/>
  <c r="S8" i="20"/>
  <c r="M8" i="20"/>
  <c r="N8" i="20" s="1"/>
  <c r="S7" i="20"/>
  <c r="M7" i="20"/>
  <c r="N7" i="20" s="1"/>
  <c r="S6" i="20"/>
  <c r="M6" i="20"/>
  <c r="N6" i="20" s="1"/>
  <c r="S5" i="20"/>
  <c r="M5" i="20"/>
  <c r="N5" i="20" s="1"/>
  <c r="S4" i="20"/>
  <c r="M4" i="20"/>
  <c r="N4" i="20" s="1"/>
  <c r="S3" i="20"/>
  <c r="M3" i="20"/>
  <c r="N3" i="20" s="1"/>
  <c r="S2" i="20"/>
  <c r="M2" i="20"/>
  <c r="N2" i="20" s="1"/>
  <c r="S106" i="20"/>
  <c r="K106" i="20"/>
  <c r="J106" i="20"/>
  <c r="I106" i="20"/>
  <c r="H106" i="20"/>
  <c r="G106" i="20"/>
  <c r="F106" i="20"/>
  <c r="E106" i="20"/>
  <c r="S105" i="20"/>
  <c r="S104" i="20"/>
  <c r="S103" i="20"/>
  <c r="S102" i="20"/>
  <c r="S101" i="20"/>
  <c r="S100" i="20"/>
  <c r="S99" i="20"/>
  <c r="S97" i="20"/>
  <c r="S96" i="20"/>
  <c r="N96" i="20"/>
  <c r="S87" i="20"/>
  <c r="K87" i="20"/>
  <c r="J87" i="20"/>
  <c r="I87" i="20"/>
  <c r="H87" i="20"/>
  <c r="G87" i="20"/>
  <c r="F87" i="20"/>
  <c r="E87" i="20"/>
  <c r="S86" i="20"/>
  <c r="S85" i="20"/>
  <c r="S84" i="20"/>
  <c r="S83" i="20"/>
  <c r="S79" i="20"/>
  <c r="S78" i="20"/>
  <c r="S77" i="20"/>
  <c r="S76" i="20"/>
  <c r="S75" i="20"/>
  <c r="S74" i="20"/>
  <c r="N74" i="20"/>
  <c r="S67" i="20"/>
  <c r="S54" i="20"/>
  <c r="N54" i="20"/>
  <c r="S43" i="20"/>
  <c r="N43" i="20"/>
  <c r="O87" i="20" l="1"/>
  <c r="P87" i="20"/>
  <c r="M87" i="20"/>
  <c r="M18" i="20"/>
  <c r="N18" i="20" s="1"/>
  <c r="O18" i="20"/>
  <c r="P18" i="20"/>
  <c r="O67" i="20"/>
  <c r="P67" i="20"/>
  <c r="M67" i="20"/>
  <c r="N67" i="20" s="1"/>
  <c r="P106" i="20"/>
  <c r="N87" i="20"/>
  <c r="M106" i="20"/>
  <c r="N106" i="20" s="1"/>
  <c r="O106" i="20"/>
  <c r="C49" i="12" l="1"/>
  <c r="F49" i="12"/>
  <c r="D49" i="12"/>
  <c r="F44" i="12" l="1"/>
  <c r="D44" i="12"/>
  <c r="C44" i="12"/>
  <c r="I42" i="15"/>
  <c r="H42" i="15"/>
  <c r="G42" i="15"/>
  <c r="F42" i="15"/>
  <c r="E42" i="15"/>
  <c r="I41" i="15"/>
  <c r="H41" i="15"/>
  <c r="G41" i="15"/>
  <c r="K41" i="15" s="1"/>
  <c r="F41" i="15"/>
  <c r="E41" i="15"/>
  <c r="J42" i="15" l="1"/>
  <c r="K42" i="15"/>
  <c r="J41" i="15"/>
  <c r="F43" i="12" l="1"/>
  <c r="D43" i="12"/>
  <c r="C43" i="12"/>
  <c r="I40" i="15"/>
  <c r="H40" i="15"/>
  <c r="G40" i="15"/>
  <c r="K40" i="15" s="1"/>
  <c r="F40" i="15"/>
  <c r="E40" i="15"/>
  <c r="F42" i="12"/>
  <c r="D42" i="12"/>
  <c r="C42" i="12"/>
  <c r="F41" i="12"/>
  <c r="D41" i="12"/>
  <c r="C41" i="12"/>
  <c r="I39" i="15"/>
  <c r="H39" i="15"/>
  <c r="G39" i="15"/>
  <c r="F39" i="15"/>
  <c r="E39" i="15"/>
  <c r="F40" i="12"/>
  <c r="D40" i="12"/>
  <c r="C40" i="12"/>
  <c r="F38" i="15"/>
  <c r="F37" i="15"/>
  <c r="F36" i="15"/>
  <c r="F35" i="15"/>
  <c r="F34" i="15"/>
  <c r="F33" i="15"/>
  <c r="F32" i="15"/>
  <c r="F31" i="15"/>
  <c r="F30" i="15"/>
  <c r="F29" i="15"/>
  <c r="F28" i="15"/>
  <c r="F27" i="15"/>
  <c r="F26" i="15"/>
  <c r="F25" i="15"/>
  <c r="F24" i="15"/>
  <c r="F23" i="15"/>
  <c r="F22" i="15"/>
  <c r="F21" i="15"/>
  <c r="F20" i="15"/>
  <c r="F19" i="15"/>
  <c r="F18" i="15"/>
  <c r="F17" i="15"/>
  <c r="F16" i="15"/>
  <c r="F15" i="15"/>
  <c r="F14" i="15"/>
  <c r="F13" i="15"/>
  <c r="F12" i="15"/>
  <c r="F11" i="15"/>
  <c r="F10" i="15"/>
  <c r="F9" i="15"/>
  <c r="F8" i="15"/>
  <c r="F7" i="15"/>
  <c r="F6" i="15"/>
  <c r="F5" i="15"/>
  <c r="I14" i="15"/>
  <c r="H14" i="15"/>
  <c r="G14" i="15"/>
  <c r="I13" i="15"/>
  <c r="H13" i="15"/>
  <c r="G13" i="15"/>
  <c r="I12" i="15"/>
  <c r="H12" i="15"/>
  <c r="G12" i="15"/>
  <c r="I11" i="15"/>
  <c r="H11" i="15"/>
  <c r="G11" i="15"/>
  <c r="I10" i="15"/>
  <c r="H10" i="15"/>
  <c r="G10" i="15"/>
  <c r="I9" i="15"/>
  <c r="H9" i="15"/>
  <c r="G9" i="15"/>
  <c r="I8" i="15"/>
  <c r="H8" i="15"/>
  <c r="G8" i="15"/>
  <c r="I7" i="15"/>
  <c r="H7" i="15"/>
  <c r="G7" i="15"/>
  <c r="I6" i="15"/>
  <c r="H6" i="15"/>
  <c r="G6" i="15"/>
  <c r="I5" i="15"/>
  <c r="H5" i="15"/>
  <c r="G5" i="15"/>
  <c r="E12" i="15"/>
  <c r="E11" i="15"/>
  <c r="E10" i="15"/>
  <c r="E9" i="15"/>
  <c r="E8" i="15"/>
  <c r="E7" i="15"/>
  <c r="E6" i="15"/>
  <c r="E5" i="15"/>
  <c r="I38" i="15"/>
  <c r="H38" i="15"/>
  <c r="G38" i="15"/>
  <c r="E38" i="15"/>
  <c r="I37" i="15"/>
  <c r="H37" i="15"/>
  <c r="G37" i="15"/>
  <c r="E37" i="15"/>
  <c r="I36" i="15"/>
  <c r="H36" i="15"/>
  <c r="G36" i="15"/>
  <c r="E36" i="15"/>
  <c r="I35" i="15"/>
  <c r="H35" i="15"/>
  <c r="G35" i="15"/>
  <c r="E35" i="15"/>
  <c r="I34" i="15"/>
  <c r="H34" i="15"/>
  <c r="G34" i="15"/>
  <c r="E34" i="15"/>
  <c r="I33" i="15"/>
  <c r="H33" i="15"/>
  <c r="G33" i="15"/>
  <c r="E33" i="15"/>
  <c r="I32" i="15"/>
  <c r="H32" i="15"/>
  <c r="G32" i="15"/>
  <c r="E32" i="15"/>
  <c r="I31" i="15"/>
  <c r="H31" i="15"/>
  <c r="G31" i="15"/>
  <c r="E31" i="15"/>
  <c r="I30" i="15"/>
  <c r="H30" i="15"/>
  <c r="G30" i="15"/>
  <c r="E30" i="15"/>
  <c r="I29" i="15"/>
  <c r="H29" i="15"/>
  <c r="G29" i="15"/>
  <c r="E29" i="15"/>
  <c r="I28" i="15"/>
  <c r="H28" i="15"/>
  <c r="G28" i="15"/>
  <c r="E28" i="15"/>
  <c r="I27" i="15"/>
  <c r="H27" i="15"/>
  <c r="G27" i="15"/>
  <c r="E27" i="15"/>
  <c r="I26" i="15"/>
  <c r="H26" i="15"/>
  <c r="G26" i="15"/>
  <c r="E26" i="15"/>
  <c r="I25" i="15"/>
  <c r="H25" i="15"/>
  <c r="G25" i="15"/>
  <c r="E25" i="15"/>
  <c r="I24" i="15"/>
  <c r="H24" i="15"/>
  <c r="G24" i="15"/>
  <c r="E24" i="15"/>
  <c r="A37" i="15"/>
  <c r="A36" i="15"/>
  <c r="A35" i="15"/>
  <c r="A31" i="15"/>
  <c r="A30" i="15"/>
  <c r="A29" i="15"/>
  <c r="A28" i="15"/>
  <c r="A27" i="15"/>
  <c r="A26" i="15"/>
  <c r="A25" i="15"/>
  <c r="A24" i="15"/>
  <c r="I23" i="15"/>
  <c r="H23" i="15"/>
  <c r="G23" i="15"/>
  <c r="E23" i="15"/>
  <c r="A23" i="15"/>
  <c r="I22" i="15"/>
  <c r="H22" i="15"/>
  <c r="G22" i="15"/>
  <c r="E22" i="15"/>
  <c r="A22" i="15"/>
  <c r="I21" i="15"/>
  <c r="H21" i="15"/>
  <c r="G21" i="15"/>
  <c r="E21" i="15"/>
  <c r="A21" i="15"/>
  <c r="I20" i="15"/>
  <c r="H20" i="15"/>
  <c r="G20" i="15"/>
  <c r="E20" i="15"/>
  <c r="A20" i="15"/>
  <c r="I19" i="15"/>
  <c r="H19" i="15"/>
  <c r="G19" i="15"/>
  <c r="E19" i="15"/>
  <c r="A19" i="15"/>
  <c r="I18" i="15"/>
  <c r="H18" i="15"/>
  <c r="G18" i="15"/>
  <c r="E18" i="15"/>
  <c r="A18" i="15"/>
  <c r="I17" i="15"/>
  <c r="H17" i="15"/>
  <c r="G17" i="15"/>
  <c r="E17" i="15"/>
  <c r="A17" i="15"/>
  <c r="I16" i="15"/>
  <c r="H16" i="15"/>
  <c r="G16" i="15"/>
  <c r="E16" i="15"/>
  <c r="I15" i="15"/>
  <c r="H15" i="15"/>
  <c r="G15" i="15"/>
  <c r="E15" i="15"/>
  <c r="E14" i="15"/>
  <c r="E13" i="15"/>
  <c r="A13" i="15"/>
  <c r="C39" i="12"/>
  <c r="G46" i="15" l="1"/>
  <c r="H46" i="15"/>
  <c r="I46" i="15"/>
  <c r="J40" i="15"/>
  <c r="K8" i="15"/>
  <c r="K12" i="15"/>
  <c r="K6" i="15"/>
  <c r="K26" i="15"/>
  <c r="K30" i="15"/>
  <c r="K34" i="15"/>
  <c r="K46" i="15"/>
  <c r="K24" i="15"/>
  <c r="K32" i="15"/>
  <c r="K25" i="15"/>
  <c r="K29" i="15"/>
  <c r="K33" i="15"/>
  <c r="K37" i="15"/>
  <c r="K13" i="15"/>
  <c r="K14" i="15"/>
  <c r="K39" i="15"/>
  <c r="J39" i="15"/>
  <c r="K18" i="15"/>
  <c r="K7" i="15"/>
  <c r="K19" i="15"/>
  <c r="K9" i="15"/>
  <c r="K23" i="15"/>
  <c r="J46" i="15"/>
  <c r="K22" i="15"/>
  <c r="K16" i="15"/>
  <c r="K10" i="15"/>
  <c r="K17" i="15"/>
  <c r="K27" i="15"/>
  <c r="K31" i="15"/>
  <c r="K35" i="15"/>
  <c r="K5" i="15"/>
  <c r="K21" i="15"/>
  <c r="K28" i="15"/>
  <c r="K36" i="15"/>
  <c r="K11" i="15"/>
  <c r="K15" i="15"/>
  <c r="K20" i="15"/>
  <c r="K38" i="15"/>
  <c r="J13" i="15"/>
  <c r="J8" i="15"/>
  <c r="J14" i="15"/>
  <c r="J5" i="15"/>
  <c r="J6" i="15"/>
  <c r="J7" i="15"/>
  <c r="J9" i="15"/>
  <c r="J10" i="15"/>
  <c r="J11" i="15"/>
  <c r="J12" i="15"/>
  <c r="J23" i="15"/>
  <c r="J30" i="15"/>
  <c r="J19" i="15"/>
  <c r="J24" i="15"/>
  <c r="J22" i="15"/>
  <c r="J17" i="15"/>
  <c r="J27" i="15"/>
  <c r="J31" i="15"/>
  <c r="J28" i="15"/>
  <c r="J18" i="15"/>
  <c r="J21" i="15"/>
  <c r="J16" i="15"/>
  <c r="J25" i="15"/>
  <c r="J32" i="15"/>
  <c r="J29" i="15"/>
  <c r="J26" i="15"/>
  <c r="J33" i="15"/>
  <c r="J15" i="15"/>
  <c r="J20" i="15"/>
  <c r="J38" i="15"/>
  <c r="J34" i="15"/>
  <c r="J36" i="15"/>
  <c r="J37" i="15"/>
  <c r="J35" i="15"/>
  <c r="F39" i="12"/>
  <c r="D39" i="12"/>
  <c r="C38" i="12"/>
  <c r="D38" i="12"/>
  <c r="F38" i="12"/>
  <c r="F37" i="12"/>
  <c r="D37" i="12"/>
  <c r="D35" i="12"/>
  <c r="D36" i="12"/>
  <c r="F35" i="12"/>
  <c r="F34" i="12"/>
  <c r="D34" i="12"/>
  <c r="D33" i="12"/>
  <c r="F33" i="12"/>
  <c r="F27" i="12"/>
  <c r="D27" i="12"/>
  <c r="F26" i="12"/>
  <c r="B26" i="12"/>
  <c r="B27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9" i="12" s="1"/>
  <c r="B50" i="12" s="1"/>
  <c r="F25" i="12"/>
  <c r="F24" i="12"/>
  <c r="F23" i="12"/>
  <c r="F22" i="12"/>
  <c r="F21" i="12"/>
  <c r="F20" i="12"/>
  <c r="F19" i="12"/>
  <c r="F18" i="12"/>
  <c r="F17" i="12"/>
  <c r="F16" i="12"/>
  <c r="F10" i="12"/>
  <c r="F9" i="12"/>
  <c r="F8" i="12"/>
  <c r="F7" i="12"/>
  <c r="F6" i="12"/>
  <c r="F5" i="12"/>
</calcChain>
</file>

<file path=xl/sharedStrings.xml><?xml version="1.0" encoding="utf-8"?>
<sst xmlns="http://schemas.openxmlformats.org/spreadsheetml/2006/main" count="572" uniqueCount="299">
  <si>
    <t>Total bets</t>
  </si>
  <si>
    <t>BSG bots</t>
  </si>
  <si>
    <t>Won</t>
  </si>
  <si>
    <t>Win Rate</t>
  </si>
  <si>
    <t>ROI</t>
  </si>
  <si>
    <t>Total</t>
  </si>
  <si>
    <t>P/L</t>
  </si>
  <si>
    <t>Monthly</t>
  </si>
  <si>
    <t>Bets</t>
  </si>
  <si>
    <t>2023-10-17</t>
  </si>
  <si>
    <t>2023-11-17</t>
  </si>
  <si>
    <t>2023-12-18</t>
  </si>
  <si>
    <t>2024-1-16</t>
  </si>
  <si>
    <t>2024-2-18</t>
  </si>
  <si>
    <t>NET P/L</t>
  </si>
  <si>
    <t>Systems</t>
  </si>
  <si>
    <t>(2) BSG Draws, BM Draws</t>
  </si>
  <si>
    <t>(4) BSG Draws, BM Draws, 2024 LD9, Contend UD</t>
  </si>
  <si>
    <t>All Betting Systems
P/L Including Costs</t>
  </si>
  <si>
    <t>2024-3-18</t>
  </si>
  <si>
    <t>2023-7-22</t>
  </si>
  <si>
    <t>(1) BSG Draws</t>
  </si>
  <si>
    <t>2023-8-22</t>
  </si>
  <si>
    <t>2023-9-18</t>
  </si>
  <si>
    <t>(5) BSG Draws, BM Draws, 2024 LD9, Contend UD, BetaminicLdsys</t>
  </si>
  <si>
    <t>2024-4-16</t>
  </si>
  <si>
    <t>Nominal 
Bank</t>
  </si>
  <si>
    <t>Working 
Bank</t>
  </si>
  <si>
    <t>BSG Draw System</t>
  </si>
  <si>
    <t>2024-5-20</t>
  </si>
  <si>
    <t>Average</t>
  </si>
  <si>
    <t>2024-6-23</t>
  </si>
  <si>
    <t>(6) BSG Draws, BM Draws, 2024 LD9, Contend UD, BetaminicLdsys, BM Tennis</t>
  </si>
  <si>
    <t>2023-6-19</t>
  </si>
  <si>
    <t>2024-7-23</t>
  </si>
  <si>
    <t>Date</t>
  </si>
  <si>
    <t>Average profit (with my level stakes)</t>
  </si>
  <si>
    <t>Avereage profit in units</t>
  </si>
  <si>
    <t>2024-8-17</t>
  </si>
  <si>
    <t>2024-9-12</t>
  </si>
  <si>
    <t>(5) BSG Draws, BM Draws, 2024 LD9, Contend UD, BM Tennis</t>
  </si>
  <si>
    <t>(5) BSG Draws(1+2), BM Draws, 2024 LD9, Contend UD, BM Tennis</t>
  </si>
  <si>
    <t>Notes</t>
  </si>
  <si>
    <t>Using Level Stakes</t>
  </si>
  <si>
    <t>ApostasBF automation paused Sep 3rd</t>
  </si>
  <si>
    <t>Units</t>
  </si>
  <si>
    <t>Monthly Sysstem Results  (excluing costs)</t>
  </si>
  <si>
    <t>BSG Draws 1+2 P/L</t>
  </si>
  <si>
    <t>2024-10-16</t>
  </si>
  <si>
    <t>(4) BSG Draws(1+2), 2024 LD9, Contend UD, BM Tennis</t>
  </si>
  <si>
    <t>2024-11-18</t>
  </si>
  <si>
    <t>(4) BSG Draws(1+2), 2024 LD9, Contend UD, BSG16 Lay the Draw</t>
  </si>
  <si>
    <t>£218 GBP costs BM (370pks £188), BFBM (£10) &amp; VPS (£20)</t>
  </si>
  <si>
    <t>£102 costs BM, BFBM &amp; VPS</t>
  </si>
  <si>
    <t>My Costs</t>
  </si>
  <si>
    <t>£176 GBP costs BM (287pks £146), BFBM (£10) &amp; VPS (£20)</t>
  </si>
  <si>
    <t>Gross P/L</t>
  </si>
  <si>
    <t>2024-12-18</t>
  </si>
  <si>
    <t>£182 GBP costs BM (£82), BSG (£70), BFBM (£10) &amp; VPS (£20)</t>
  </si>
  <si>
    <t>Bot Bank</t>
  </si>
  <si>
    <t>Costs</t>
  </si>
  <si>
    <t>Bot set changed 5 times during the month. Last reset 12th Jan.</t>
  </si>
  <si>
    <t>Betaminic announce change to subscription system Dec 15th</t>
  </si>
  <si>
    <t>Change to Whitaker LC staking (ELS4-1000)</t>
  </si>
  <si>
    <t>2025-01-19</t>
  </si>
  <si>
    <t>2025-02-12</t>
  </si>
  <si>
    <t>Bot set changeover, old set stopped 12th, new set started 8th.</t>
  </si>
  <si>
    <t>2025-03-10</t>
  </si>
  <si>
    <t>£192 GBP costs BM (£82), BSG (£70), BFBM (£10) &amp; VPS (£30)</t>
  </si>
  <si>
    <t>for next month</t>
  </si>
  <si>
    <t>(3) BSG Draws(1), 2025 BM backs x34, BSG16 Lay the Draw (Bot Set V2/3/4/5)</t>
  </si>
  <si>
    <t>(3) BSG Draws(1+2), 2025 BM backs x34, BSG16 Lay the Draw (Bot Set V1/2)</t>
  </si>
  <si>
    <t>More bot changes mid-month</t>
  </si>
  <si>
    <t>Gross Bank
 Change %</t>
  </si>
  <si>
    <t>System Notes</t>
  </si>
  <si>
    <t>2025-04-16</t>
  </si>
  <si>
    <t>(3) BSG Draws(1), 2025 BM backs x34, BSG16 Lay the Draw (Bot Set V10)</t>
  </si>
  <si>
    <t>(3) BSG Draws(1), 2025 BM backs x34, BSG16 Lay the Draw (Bot Set V6/7/8/9)</t>
  </si>
  <si>
    <t>£182 GBP costs BM (£82), HP (£19), SB (£41), BFBM (£10) &amp; VPS (£30)</t>
  </si>
  <si>
    <t>(5) BSG Draws(1),  BM backs x34, MDDE x16, BM lays x11, HP x8, SBx1 (Bot Set V11)</t>
  </si>
  <si>
    <t>2025-05-16</t>
  </si>
  <si>
    <t>2025-06-16</t>
  </si>
  <si>
    <t>(9) BSG, Betaminic, HedgerPro, Bf Bot Manager, IPT InPlayTrading, ShootingBets</t>
  </si>
  <si>
    <t>£202 GBP costs BM (£82), HP (£19), SB (£41), IPT (£20), BFBM (£10) &amp; VPS (£30)</t>
  </si>
  <si>
    <t>2025-07-15</t>
  </si>
  <si>
    <t>(11) BSG, Betaminic, HedgerPro, Bf Bot Manager, IPT InPlayTrading, Slipstream</t>
  </si>
  <si>
    <t>2023-5-15</t>
  </si>
  <si>
    <t>2023-4-17</t>
  </si>
  <si>
    <t>2023-3-17</t>
  </si>
  <si>
    <t>2023-2-21</t>
  </si>
  <si>
    <t>2023-1-17</t>
  </si>
  <si>
    <t>2022-12-23</t>
  </si>
  <si>
    <t>2022-11-16</t>
  </si>
  <si>
    <t>2022-10-22</t>
  </si>
  <si>
    <r>
      <t xml:space="preserve">Bot 2 Pre-Match Current Odds (Main Core Trend) </t>
    </r>
    <r>
      <rPr>
        <b/>
        <sz val="11"/>
        <color rgb="FFFF0000"/>
        <rFont val="Calibri"/>
        <family val="2"/>
        <scheme val="minor"/>
      </rPr>
      <t xml:space="preserve">£1 LEVEL STAKES </t>
    </r>
    <r>
      <rPr>
        <b/>
        <sz val="11"/>
        <color theme="1"/>
        <rFont val="Calibri"/>
        <family val="2"/>
        <scheme val="minor"/>
      </rPr>
      <t xml:space="preserve">
BSG Draw System</t>
    </r>
  </si>
  <si>
    <t>2025-02-15</t>
  </si>
  <si>
    <t>2025-03-18</t>
  </si>
  <si>
    <t>2025-08-13</t>
  </si>
  <si>
    <t>(10) BSG, Betaminic, HedgerPro, Bf Bot Manager, IPT InPlayTrading, Slipstream</t>
  </si>
  <si>
    <t>2025-09-15</t>
  </si>
  <si>
    <t>2025-10-15</t>
  </si>
  <si>
    <t xml:space="preserve">Date </t>
  </si>
  <si>
    <t>Winning
 Months</t>
  </si>
  <si>
    <t>Months 
of data</t>
  </si>
  <si>
    <t>Winning 
Months %</t>
  </si>
  <si>
    <t>Total Points</t>
  </si>
  <si>
    <t>Monthly
 Average</t>
  </si>
  <si>
    <t>Monthly
Low</t>
  </si>
  <si>
    <t>Monthly
High</t>
  </si>
  <si>
    <t>2025-11-15</t>
  </si>
  <si>
    <t>HedgerPro x9</t>
  </si>
  <si>
    <t>HedgerPro HP05</t>
  </si>
  <si>
    <t>HedgerPro HP34</t>
  </si>
  <si>
    <t>HedgerPro HP41</t>
  </si>
  <si>
    <t>HedgerPro HP42</t>
  </si>
  <si>
    <t>HedgerPro HP44</t>
  </si>
  <si>
    <t>HedgerPro HP45</t>
  </si>
  <si>
    <t>MDDE No Draws Medium Streak</t>
  </si>
  <si>
    <t>MDDE Missing Draws - Top Leagues</t>
  </si>
  <si>
    <t>MDDE Contend UD</t>
  </si>
  <si>
    <t>MDDE Big vs Good - Top Leagues</t>
  </si>
  <si>
    <t>MDDE M2 B +</t>
  </si>
  <si>
    <t>MDDE UNDER MİN 2 YENİ STRATEJİ</t>
  </si>
  <si>
    <t>MDDE OVER 2.</t>
  </si>
  <si>
    <t>MDDE Golden6.6 – Draws are in late 2.0</t>
  </si>
  <si>
    <t>MDDE Empate Equipos igualados</t>
  </si>
  <si>
    <t>MDDE nul x a</t>
  </si>
  <si>
    <t>MDDE A 8</t>
  </si>
  <si>
    <t>MDDE A 9</t>
  </si>
  <si>
    <t>MDDE Colossus 01 Home Dog V1</t>
  </si>
  <si>
    <t>MDDE No Draws Medium Streak - Both Teams</t>
  </si>
  <si>
    <t>MDDE Tipstar 103 Home Wins</t>
  </si>
  <si>
    <t>MDDE ZA101</t>
  </si>
  <si>
    <t>Betaminic MDDE x16</t>
  </si>
  <si>
    <t>(8) BSG, Betaminic, HedgerPro, BFBMr, IPT InPlayTrading, Slipstream, Goal Knowledge</t>
  </si>
  <si>
    <t>2025-11-14</t>
  </si>
  <si>
    <t>Number of Markets</t>
  </si>
  <si>
    <t>2025-12-15</t>
  </si>
  <si>
    <t>HedgerpPro x128 PB Set</t>
  </si>
  <si>
    <t>2023
Total</t>
  </si>
  <si>
    <t>2024
Total</t>
  </si>
  <si>
    <t>2025
Total</t>
  </si>
  <si>
    <t>BM Betaminic 2024/25 LowDrawdown x8</t>
  </si>
  <si>
    <t>BM Betaminic 2026 Lays x14</t>
  </si>
  <si>
    <t>System Menu
Monthly Points Profit / Loss</t>
  </si>
  <si>
    <t>2026-01-13</t>
  </si>
  <si>
    <t>(6) BSG, GK, Betaminic, HedgerPro, Slipstream, BetHoundPro</t>
  </si>
  <si>
    <t>2026
Total</t>
  </si>
  <si>
    <t>Tom's Slipstream bots</t>
  </si>
  <si>
    <t>BethoundPro</t>
  </si>
  <si>
    <t>HedgerPro HP03</t>
  </si>
  <si>
    <t>HedgerPro HP36</t>
  </si>
  <si>
    <t>HedgerPro HP43</t>
  </si>
  <si>
    <t>Monthly Points Profit / Loss</t>
  </si>
  <si>
    <t>GK Test Bots
Monthly Points Profit / Loss</t>
  </si>
  <si>
    <t>last month</t>
  </si>
  <si>
    <t>this month</t>
  </si>
  <si>
    <t>difference</t>
  </si>
  <si>
    <t>Bots</t>
  </si>
  <si>
    <t>GK23.01 x1 bot LS 7d</t>
  </si>
  <si>
    <t>GK23.02 x1 bot LS 7d</t>
  </si>
  <si>
    <t>GK23.03 x1 bot LS 7d</t>
  </si>
  <si>
    <t>GK23.04 x1 bot LS 7d</t>
  </si>
  <si>
    <t>GK23.05 x1 bot LS 7d</t>
  </si>
  <si>
    <t>GK24.01 x1 bot LS 7d</t>
  </si>
  <si>
    <t>GK24.02 x1 bot LS 7d</t>
  </si>
  <si>
    <t>GK24.03 x1 bot LS 7d</t>
  </si>
  <si>
    <t>GK24.04 x1 bot LS 7d</t>
  </si>
  <si>
    <t>GK24.05 x1 bot LS 7d</t>
  </si>
  <si>
    <t>GK24.01 x1 bot WS 7d</t>
  </si>
  <si>
    <t>GK24.02 x1 bot WS 7d</t>
  </si>
  <si>
    <t>GK24.03 x1 bot WS 7d</t>
  </si>
  <si>
    <t>GK24.04 x1 bot WS 7d</t>
  </si>
  <si>
    <t>GK24.05 x1 bot WS 7d</t>
  </si>
  <si>
    <t>GK15.02.01 x1 bot LS 7d</t>
  </si>
  <si>
    <t>GK05.01 x1 bot LS 7d</t>
  </si>
  <si>
    <t>GK05.01 x1 bot LS TWTS</t>
  </si>
  <si>
    <t>GK05.01 x1 bot LS MFS</t>
  </si>
  <si>
    <t>GK05.04 x1 bot LS</t>
  </si>
  <si>
    <t>GK05.05 x1 bot LS</t>
  </si>
  <si>
    <t>GK05.06 x1 bot LS 7d</t>
  </si>
  <si>
    <t>GK05.06 x1 bot LS TWTS</t>
  </si>
  <si>
    <t>GK05.06 x1 bot LS MFS</t>
  </si>
  <si>
    <t>GK05.06 x1 bot LS Mo-Sa</t>
  </si>
  <si>
    <t>GK05.06 x1 bot LS Sun</t>
  </si>
  <si>
    <t>GK05.06.03 x1 bot LS 7d</t>
  </si>
  <si>
    <t>GK05.07 x1 bot LS 7d</t>
  </si>
  <si>
    <t>GK05.08 x1 bot LS 7d</t>
  </si>
  <si>
    <t>GK05.10 x1 bot LS 7d</t>
  </si>
  <si>
    <t>GK05.10.01 x1 bot LS 7d</t>
  </si>
  <si>
    <t>GK05.10.02 x1 bot LS Tu-Sa</t>
  </si>
  <si>
    <t>GK05.10.03 x1 bot LS Su-Mo</t>
  </si>
  <si>
    <t>GK05.10.04 x1 bot LS Mo-Sa</t>
  </si>
  <si>
    <t>GK06.01 x1 bot LS 7d</t>
  </si>
  <si>
    <t>GK06.01 x1 bot LS TWTS</t>
  </si>
  <si>
    <t>GK06.01 x1 bot LS MFS</t>
  </si>
  <si>
    <t>GK15.02.02 x1 bot LS 7d</t>
  </si>
  <si>
    <t>GK15.02.03 x1 bot LS 7d</t>
  </si>
  <si>
    <t>GK15.02.04 x1 bot LS 7d</t>
  </si>
  <si>
    <t>GK15.02.05 x1 bot LS 7d</t>
  </si>
  <si>
    <t>GK15.02.06 x1 bot LS 7d</t>
  </si>
  <si>
    <t>GK15.02.07 x1 bot LS 7d</t>
  </si>
  <si>
    <t>GK15.02.08 x1 bot LS 7d</t>
  </si>
  <si>
    <t>GK15.02.09 x1 bot LS 7d</t>
  </si>
  <si>
    <t>GK15.02.10 x1 bot LS 7d</t>
  </si>
  <si>
    <t>GK15.03 x1 bot LS 7d</t>
  </si>
  <si>
    <t>GK15.03 x1 bot LS TWTS</t>
  </si>
  <si>
    <t>GK15.03 x1 bot LS MFS</t>
  </si>
  <si>
    <t>GK15.05 x1 bot LS 7d</t>
  </si>
  <si>
    <t>GK15.05 x1 bot LS TWTS</t>
  </si>
  <si>
    <t>GK15.05 x1 bot LS MFS</t>
  </si>
  <si>
    <t>GK05.01 x1 bot WS 7d</t>
  </si>
  <si>
    <t>GK05.04 x1 bot WS</t>
  </si>
  <si>
    <t>GK05.05 x1 bot WS</t>
  </si>
  <si>
    <t>GK05.06 x1 bot WS 7d</t>
  </si>
  <si>
    <t>GK05.06 x1 bot WS TWTS</t>
  </si>
  <si>
    <t>GK06.01 x1 bot WS 7d</t>
  </si>
  <si>
    <t>GK15.03 x1 bot WS</t>
  </si>
  <si>
    <t>GK15.05 x1 bot WS</t>
  </si>
  <si>
    <t>GK Set 4
Monthly Points Profit / Loss</t>
  </si>
  <si>
    <t>GK Set 5
Monthly Points Profit / Loss</t>
  </si>
  <si>
    <t>GK05.01 x1 bot WS TWTS</t>
  </si>
  <si>
    <t>GK24.06.01 x1 bot WS 7d</t>
  </si>
  <si>
    <t>GK06.01 x1 bot WS TWTS</t>
  </si>
  <si>
    <t>GK15.01 x1 bot WS TWTS</t>
  </si>
  <si>
    <t>GK15.03 x1 bot WS TWTS</t>
  </si>
  <si>
    <t>GK05.06.01 x1 bot WS TWTS</t>
  </si>
  <si>
    <t>GK24.01.01 x1 bot WS 7d</t>
  </si>
  <si>
    <t>GK24.02.01 x1 bot WS 7d</t>
  </si>
  <si>
    <t>GK24.03.01 x1 bot WS 7d</t>
  </si>
  <si>
    <t>GK24.04.01 x1 bot WS 7d</t>
  </si>
  <si>
    <t>GK24.05.01 x1 bot WS 7d</t>
  </si>
  <si>
    <t>GK05.06 x1 bot LS TWTS 1 point</t>
  </si>
  <si>
    <t>GK05.10 x1 bot LS 7d 1 point</t>
  </si>
  <si>
    <t>GK05.10.01 x1 bot LS 7d 1 point</t>
  </si>
  <si>
    <t>GK15.03 x1 bot LS 7d 3 points</t>
  </si>
  <si>
    <t>GK15.05 x1 bot LS 7d 3 points</t>
  </si>
  <si>
    <t>GK Bot Set 5 x5 bots LS</t>
  </si>
  <si>
    <t>GK Bot Set 4 x1 bot LS</t>
  </si>
  <si>
    <t>GK Set 2
Monthly Points Profit / Loss</t>
  </si>
  <si>
    <t>GK05.01 x1 bot WS 7d 20%</t>
  </si>
  <si>
    <t>GK05.05 x1 bot WS 20%</t>
  </si>
  <si>
    <t>GK05.06 x1 bot WS 7d 20%</t>
  </si>
  <si>
    <t>GK15.03 x1 bot WS 20%</t>
  </si>
  <si>
    <t>GK15.05 x1 bot WS 20%</t>
  </si>
  <si>
    <t>GK Bot Set 2 x5 bots WS split banks</t>
  </si>
  <si>
    <t>GK Bot Set 1 GK05.01 x1 bot WS (2025-8-13)</t>
  </si>
  <si>
    <t>GK Bot Set 2 x5 bots WS split banks (2025-11-21)</t>
  </si>
  <si>
    <t>GK Bot Set 3 x11 bots split/shared WS (2025-12-29)</t>
  </si>
  <si>
    <t>GK Bot Set 6 x6 bots LS 1 point each (2026-2-16)</t>
  </si>
  <si>
    <t>GK Bot Set 4 x1 bot LS 3 points (2025-1-15)</t>
  </si>
  <si>
    <t>GK Bot Set 5 x5 bots LS 1-3 points (2025-2-6)</t>
  </si>
  <si>
    <t>GK Public Bot Sets
Monthly Points Profit / Loss</t>
  </si>
  <si>
    <t>Recommended Systems Menu
Monthly Points Profit / Loss</t>
  </si>
  <si>
    <t>All Systems Menu
Monthly Points Profit / Loss</t>
  </si>
  <si>
    <t>GK Goals System (Tom's results)</t>
  </si>
  <si>
    <t>BM Betaminic 2025 MDDE x16</t>
  </si>
  <si>
    <t>BM Betaminic 2026 LowDrawdown x15</t>
  </si>
  <si>
    <t>BM Betaminic 2026 Consistency x16</t>
  </si>
  <si>
    <t>HTdraw1 (2025-12-06)</t>
  </si>
  <si>
    <t>HTdraw2 (2025-12-06)</t>
  </si>
  <si>
    <t>Unders (2025-12-06)</t>
  </si>
  <si>
    <t xml:space="preserve"> </t>
  </si>
  <si>
    <t>Htdraw (2026-1-30)</t>
  </si>
  <si>
    <t>Unders2 (2026-2-5)</t>
  </si>
  <si>
    <t>Rippled (2026-1-10)</t>
  </si>
  <si>
    <t>Rippled1 (2026-1-10)</t>
  </si>
  <si>
    <t>Wf01 (2026-2-5)</t>
  </si>
  <si>
    <t>Wf02 (2026-2-5)</t>
  </si>
  <si>
    <t>Wf03 (2026-2-5)</t>
  </si>
  <si>
    <t>Wf04 (2026-2-5)</t>
  </si>
  <si>
    <t>Rippledaus1 (2026-1-10)</t>
  </si>
  <si>
    <t>Rippledaus2 (2026-1-10)</t>
  </si>
  <si>
    <r>
      <t>Strategy</t>
    </r>
    <r>
      <rPr>
        <sz val="11"/>
        <color theme="1"/>
        <rFont val="Calibri"/>
        <family val="2"/>
        <scheme val="minor"/>
      </rPr>
      <t xml:space="preserve"> (Date of last bot settings edit) </t>
    </r>
  </si>
  <si>
    <t xml:space="preserve"> Slipstream Htdraw (2026-1-30)</t>
  </si>
  <si>
    <t>Slipstream HTdraw1 (2025-12-06)</t>
  </si>
  <si>
    <t>Slipstream HTdraw2 (2025-12-06)</t>
  </si>
  <si>
    <t>Slipstream Unders (2025-12-06)</t>
  </si>
  <si>
    <t>Slipstream Unders2 (2026-2-5)</t>
  </si>
  <si>
    <t>Slipstream Rippled (2026-1-10)</t>
  </si>
  <si>
    <t>Slipstream Rippled1 (2026-1-10)</t>
  </si>
  <si>
    <t>Slipstream Rippledaus1 (2026-1-10)</t>
  </si>
  <si>
    <t>Slipstream Rippledaus2 (2026-1-10)</t>
  </si>
  <si>
    <t>Slipstream Wf01 (2026-2-5)</t>
  </si>
  <si>
    <t>Slipstream Wf02 (2026-2-5)</t>
  </si>
  <si>
    <t>Slipstream Wf03 (2026-2-5)</t>
  </si>
  <si>
    <t>Slipstream Wf04 (2026-2-5)</t>
  </si>
  <si>
    <t>HedgerPro HP07</t>
  </si>
  <si>
    <t>2026-02-11</t>
  </si>
  <si>
    <t>Working Bank</t>
  </si>
  <si>
    <t>Tom's GK sets</t>
  </si>
  <si>
    <t>This month's P/L 
as 100 point bank</t>
  </si>
  <si>
    <t>This month's 
100 Point P/L</t>
  </si>
  <si>
    <t>Last month's 
100 point P/L</t>
  </si>
  <si>
    <t>This month's 
P/L 5k bank</t>
  </si>
  <si>
    <t>Monthly Profit 
in Points</t>
  </si>
  <si>
    <t>2026-1-13</t>
  </si>
  <si>
    <t>2026-2-13</t>
  </si>
  <si>
    <t>2026-3-11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</si>
</sst>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£&quot;#,##0.00"/>
    <numFmt numFmtId="165" formatCode="&quot;£&quot;#,##0"/>
    <numFmt numFmtId="169" formatCode="0_ ;[Red]\-0\ "/>
    <numFmt numFmtId="171" formatCode="yyyy\-mm\-dd;@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0" borderId="1" xfId="0" applyBorder="1"/>
    <xf numFmtId="164" fontId="0" fillId="0" borderId="1" xfId="0" applyNumberFormat="1" applyBorder="1"/>
    <xf numFmtId="10" fontId="0" fillId="0" borderId="1" xfId="0" applyNumberFormat="1" applyBorder="1"/>
    <xf numFmtId="49" fontId="0" fillId="0" borderId="0" xfId="0" applyNumberFormat="1"/>
    <xf numFmtId="49" fontId="0" fillId="0" borderId="1" xfId="0" applyNumberFormat="1" applyBorder="1"/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5" fontId="0" fillId="0" borderId="1" xfId="0" applyNumberFormat="1" applyBorder="1"/>
    <xf numFmtId="0" fontId="0" fillId="0" borderId="1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2" fontId="0" fillId="0" borderId="0" xfId="0" applyNumberFormat="1"/>
    <xf numFmtId="0" fontId="0" fillId="0" borderId="0" xfId="0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8" borderId="1" xfId="0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9" fontId="1" fillId="0" borderId="1" xfId="0" applyNumberFormat="1" applyFont="1" applyBorder="1" applyAlignment="1">
      <alignment horizontal="center" vertical="center"/>
    </xf>
    <xf numFmtId="169" fontId="1" fillId="0" borderId="1" xfId="0" applyNumberFormat="1" applyFont="1" applyBorder="1"/>
    <xf numFmtId="169" fontId="0" fillId="0" borderId="0" xfId="0" applyNumberFormat="1"/>
    <xf numFmtId="0" fontId="1" fillId="0" borderId="5" xfId="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/>
    </xf>
    <xf numFmtId="0" fontId="2" fillId="0" borderId="1" xfId="0" applyFont="1" applyBorder="1"/>
    <xf numFmtId="165" fontId="1" fillId="0" borderId="1" xfId="0" applyNumberFormat="1" applyFont="1" applyBorder="1"/>
    <xf numFmtId="2" fontId="0" fillId="0" borderId="0" xfId="0" applyNumberFormat="1" applyAlignment="1">
      <alignment horizontal="center"/>
    </xf>
    <xf numFmtId="49" fontId="0" fillId="0" borderId="5" xfId="0" applyNumberFormat="1" applyBorder="1"/>
    <xf numFmtId="164" fontId="0" fillId="10" borderId="1" xfId="0" applyNumberFormat="1" applyFill="1" applyBorder="1"/>
    <xf numFmtId="1" fontId="0" fillId="10" borderId="1" xfId="0" applyNumberFormat="1" applyFill="1" applyBorder="1"/>
    <xf numFmtId="10" fontId="0" fillId="10" borderId="1" xfId="0" applyNumberFormat="1" applyFill="1" applyBorder="1"/>
    <xf numFmtId="49" fontId="0" fillId="10" borderId="5" xfId="0" applyNumberForma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171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9" fontId="1" fillId="0" borderId="1" xfId="0" applyNumberFormat="1" applyFont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171" fontId="1" fillId="0" borderId="1" xfId="0" applyNumberFormat="1" applyFont="1" applyBorder="1" applyAlignment="1">
      <alignment horizontal="center" vertical="center" wrapText="1"/>
    </xf>
    <xf numFmtId="0" fontId="0" fillId="9" borderId="1" xfId="0" applyFill="1" applyBorder="1" applyAlignment="1">
      <alignment horizontal="center"/>
    </xf>
    <xf numFmtId="9" fontId="0" fillId="9" borderId="1" xfId="0" applyNumberFormat="1" applyFill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1" fillId="0" borderId="0" xfId="0" applyNumberFormat="1" applyFont="1" applyAlignment="1">
      <alignment horizontal="center"/>
    </xf>
    <xf numFmtId="2" fontId="1" fillId="11" borderId="1" xfId="0" applyNumberFormat="1" applyFont="1" applyFill="1" applyBorder="1" applyAlignment="1">
      <alignment horizontal="center"/>
    </xf>
    <xf numFmtId="3" fontId="0" fillId="0" borderId="0" xfId="0" applyNumberFormat="1" applyAlignment="1">
      <alignment horizontal="center"/>
    </xf>
    <xf numFmtId="9" fontId="1" fillId="0" borderId="0" xfId="0" applyNumberFormat="1" applyFont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9" fontId="0" fillId="0" borderId="0" xfId="0" applyNumberFormat="1" applyAlignment="1">
      <alignment horizontal="center"/>
    </xf>
    <xf numFmtId="0" fontId="0" fillId="0" borderId="1" xfId="0" applyBorder="1" applyAlignment="1">
      <alignment horizontal="left"/>
    </xf>
    <xf numFmtId="0" fontId="0" fillId="5" borderId="1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171" fontId="1" fillId="2" borderId="1" xfId="0" applyNumberFormat="1" applyFont="1" applyFill="1" applyBorder="1" applyAlignment="1">
      <alignment horizontal="center" vertical="center"/>
    </xf>
    <xf numFmtId="171" fontId="1" fillId="4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2" fontId="0" fillId="0" borderId="1" xfId="0" applyNumberFormat="1" applyBorder="1" applyAlignment="1">
      <alignment horizontal="center" vertical="center"/>
    </xf>
    <xf numFmtId="0" fontId="0" fillId="8" borderId="1" xfId="0" applyFill="1" applyBorder="1" applyAlignment="1">
      <alignment horizontal="left"/>
    </xf>
    <xf numFmtId="0" fontId="0" fillId="12" borderId="1" xfId="0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0" fillId="15" borderId="1" xfId="0" applyFill="1" applyBorder="1" applyAlignment="1">
      <alignment horizontal="center"/>
    </xf>
    <xf numFmtId="0" fontId="0" fillId="16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1" fillId="8" borderId="1" xfId="0" applyFont="1" applyFill="1" applyBorder="1" applyAlignment="1">
      <alignment horizontal="center" wrapText="1"/>
    </xf>
    <xf numFmtId="0" fontId="1" fillId="7" borderId="1" xfId="0" applyFont="1" applyFill="1" applyBorder="1" applyAlignment="1">
      <alignment horizont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9" fontId="1" fillId="0" borderId="2" xfId="0" applyNumberFormat="1" applyFont="1" applyBorder="1" applyAlignment="1">
      <alignment horizontal="center" vertical="center"/>
    </xf>
    <xf numFmtId="169" fontId="1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0" fillId="0" borderId="1" xfId="0" applyNumberFormat="1" applyFill="1" applyBorder="1"/>
    <xf numFmtId="165" fontId="1" fillId="0" borderId="1" xfId="0" applyNumberFormat="1" applyFont="1" applyFill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9" fontId="0" fillId="0" borderId="1" xfId="0" applyNumberFormat="1" applyFill="1" applyBorder="1" applyAlignment="1">
      <alignment horizontal="center"/>
    </xf>
    <xf numFmtId="165" fontId="0" fillId="0" borderId="1" xfId="0" applyNumberFormat="1" applyFill="1" applyBorder="1"/>
    <xf numFmtId="0" fontId="0" fillId="0" borderId="0" xfId="0" applyFill="1"/>
    <xf numFmtId="165" fontId="1" fillId="0" borderId="1" xfId="0" applyNumberFormat="1" applyFont="1" applyFill="1" applyBorder="1"/>
    <xf numFmtId="3" fontId="0" fillId="0" borderId="0" xfId="0" applyNumberFormat="1" applyBorder="1" applyAlignment="1">
      <alignment horizontal="center"/>
    </xf>
    <xf numFmtId="0" fontId="0" fillId="0" borderId="0" xfId="0" applyFill="1" applyBorder="1"/>
    <xf numFmtId="0" fontId="0" fillId="0" borderId="0" xfId="0" applyFill="1" applyAlignment="1">
      <alignment horizontal="center"/>
    </xf>
    <xf numFmtId="171" fontId="1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87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BSG Draw System Bot A2 FT Draw Bot P/L </a:t>
            </a:r>
          </a:p>
          <a:p>
            <a:pPr>
              <a:defRPr/>
            </a:pPr>
            <a:r>
              <a:rPr lang="en-US"/>
              <a:t>£1 Level Stakes (42 months 2022-10 to 2026-3)</a:t>
            </a:r>
          </a:p>
        </c:rich>
      </c:tx>
      <c:layout>
        <c:manualLayout>
          <c:xMode val="edge"/>
          <c:yMode val="edge"/>
          <c:x val="0.20821108475329164"/>
          <c:y val="3.23838944948016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'Detailed Monthly Results'!$B$3</c:f>
              <c:strCache>
                <c:ptCount val="1"/>
                <c:pt idx="0">
                  <c:v>P/L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'Detailed Monthly Results'!$B$4:$B$45</c:f>
              <c:numCache>
                <c:formatCode>"£"#,##0.00</c:formatCode>
                <c:ptCount val="42"/>
                <c:pt idx="0">
                  <c:v>0</c:v>
                </c:pt>
                <c:pt idx="1">
                  <c:v>32.159999999999997</c:v>
                </c:pt>
                <c:pt idx="2">
                  <c:v>70.3</c:v>
                </c:pt>
                <c:pt idx="3">
                  <c:v>54.14</c:v>
                </c:pt>
                <c:pt idx="4">
                  <c:v>55.1</c:v>
                </c:pt>
                <c:pt idx="5">
                  <c:v>105.97</c:v>
                </c:pt>
                <c:pt idx="6">
                  <c:v>122.02</c:v>
                </c:pt>
                <c:pt idx="7">
                  <c:v>127.5</c:v>
                </c:pt>
                <c:pt idx="8">
                  <c:v>187.8</c:v>
                </c:pt>
                <c:pt idx="9">
                  <c:v>205.56</c:v>
                </c:pt>
                <c:pt idx="10">
                  <c:v>182.21</c:v>
                </c:pt>
                <c:pt idx="11">
                  <c:v>199.81</c:v>
                </c:pt>
                <c:pt idx="12">
                  <c:v>236.32</c:v>
                </c:pt>
                <c:pt idx="13">
                  <c:v>221.73</c:v>
                </c:pt>
                <c:pt idx="14">
                  <c:v>221.48</c:v>
                </c:pt>
                <c:pt idx="15">
                  <c:v>172.23</c:v>
                </c:pt>
                <c:pt idx="16">
                  <c:v>234.73</c:v>
                </c:pt>
                <c:pt idx="17">
                  <c:v>270</c:v>
                </c:pt>
                <c:pt idx="18">
                  <c:v>363.08</c:v>
                </c:pt>
                <c:pt idx="19">
                  <c:v>333.23</c:v>
                </c:pt>
                <c:pt idx="20">
                  <c:v>278.51</c:v>
                </c:pt>
                <c:pt idx="21">
                  <c:v>275.33</c:v>
                </c:pt>
                <c:pt idx="22">
                  <c:v>255.04</c:v>
                </c:pt>
                <c:pt idx="23">
                  <c:v>233.63</c:v>
                </c:pt>
                <c:pt idx="24">
                  <c:v>213.23</c:v>
                </c:pt>
                <c:pt idx="25">
                  <c:v>211.91</c:v>
                </c:pt>
                <c:pt idx="26">
                  <c:v>201.16</c:v>
                </c:pt>
                <c:pt idx="27">
                  <c:v>225.29</c:v>
                </c:pt>
                <c:pt idx="28">
                  <c:v>257.75700000000001</c:v>
                </c:pt>
                <c:pt idx="29">
                  <c:v>300.58999999999997</c:v>
                </c:pt>
                <c:pt idx="30">
                  <c:v>274.18</c:v>
                </c:pt>
                <c:pt idx="31">
                  <c:v>249.46</c:v>
                </c:pt>
                <c:pt idx="32">
                  <c:v>224.74</c:v>
                </c:pt>
                <c:pt idx="33">
                  <c:v>199.52</c:v>
                </c:pt>
                <c:pt idx="34">
                  <c:v>218.72</c:v>
                </c:pt>
                <c:pt idx="35">
                  <c:v>129.96</c:v>
                </c:pt>
                <c:pt idx="36">
                  <c:v>163.12</c:v>
                </c:pt>
                <c:pt idx="37">
                  <c:v>156.07</c:v>
                </c:pt>
                <c:pt idx="38">
                  <c:v>159.02000000000001</c:v>
                </c:pt>
                <c:pt idx="39">
                  <c:v>124.52</c:v>
                </c:pt>
                <c:pt idx="40">
                  <c:v>163.29</c:v>
                </c:pt>
                <c:pt idx="41">
                  <c:v>212.31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79C-4ABE-8C27-18EE67F150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18836703"/>
        <c:axId val="2118837183"/>
      </c:lineChart>
      <c:catAx>
        <c:axId val="211883670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8837183"/>
        <c:crosses val="autoZero"/>
        <c:auto val="1"/>
        <c:lblAlgn val="ctr"/>
        <c:lblOffset val="100"/>
        <c:noMultiLvlLbl val="0"/>
      </c:catAx>
      <c:valAx>
        <c:axId val="21188371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£&quot;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88367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483870</xdr:colOff>
      <xdr:row>51</xdr:row>
      <xdr:rowOff>29807</xdr:rowOff>
    </xdr:from>
    <xdr:to>
      <xdr:col>10</xdr:col>
      <xdr:colOff>226024</xdr:colOff>
      <xdr:row>68</xdr:row>
      <xdr:rowOff>49417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0210F33-894D-A5F0-DE8B-C5E2F29A978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54456-DE34-44CD-B8DB-85B6259838E8}">
  <dimension ref="A1:Z234"/>
  <sheetViews>
    <sheetView tabSelected="1" zoomScale="85" zoomScaleNormal="85" workbookViewId="0">
      <selection activeCell="T14" sqref="T14"/>
    </sheetView>
  </sheetViews>
  <sheetFormatPr defaultRowHeight="15"/>
  <cols>
    <col min="1" max="1" width="44.5703125" customWidth="1"/>
    <col min="2" max="8" width="10.28515625" bestFit="1" customWidth="1"/>
    <col min="9" max="10" width="10.28515625" customWidth="1"/>
    <col min="11" max="11" width="10.5703125" bestFit="1" customWidth="1"/>
    <col min="12" max="12" width="10.5703125" customWidth="1"/>
    <col min="13" max="13" width="7.28515625" customWidth="1"/>
    <col min="14" max="14" width="8.7109375" bestFit="1" customWidth="1"/>
    <col min="15" max="16" width="8.7109375" customWidth="1"/>
    <col min="17" max="17" width="8.28515625" customWidth="1"/>
    <col min="18" max="18" width="7.5703125" customWidth="1"/>
    <col min="19" max="19" width="9.7109375" customWidth="1"/>
    <col min="20" max="20" width="11.7109375" customWidth="1"/>
    <col min="22" max="22" width="12.28515625" bestFit="1" customWidth="1"/>
    <col min="23" max="23" width="16.85546875" bestFit="1" customWidth="1"/>
    <col min="24" max="25" width="12.85546875" bestFit="1" customWidth="1"/>
    <col min="26" max="26" width="14.28515625" bestFit="1" customWidth="1"/>
  </cols>
  <sheetData>
    <row r="1" spans="1:26" ht="45">
      <c r="A1" s="13" t="s">
        <v>133</v>
      </c>
      <c r="B1" s="49">
        <v>45764</v>
      </c>
      <c r="C1" s="44">
        <v>45793</v>
      </c>
      <c r="D1" s="44">
        <v>45825</v>
      </c>
      <c r="E1" s="44">
        <v>45854</v>
      </c>
      <c r="F1" s="44">
        <v>45882</v>
      </c>
      <c r="G1" s="44">
        <v>45915</v>
      </c>
      <c r="H1" s="44">
        <v>45944</v>
      </c>
      <c r="I1" s="44">
        <v>45975</v>
      </c>
      <c r="J1" s="44">
        <v>46006</v>
      </c>
      <c r="K1" s="44">
        <v>46035</v>
      </c>
      <c r="L1" s="44">
        <v>46064</v>
      </c>
      <c r="M1" s="41" t="s">
        <v>105</v>
      </c>
      <c r="N1" s="41" t="s">
        <v>106</v>
      </c>
      <c r="O1" s="41" t="s">
        <v>107</v>
      </c>
      <c r="P1" s="41" t="s">
        <v>108</v>
      </c>
      <c r="Q1" s="41" t="s">
        <v>102</v>
      </c>
      <c r="R1" s="41" t="s">
        <v>103</v>
      </c>
      <c r="S1" s="41" t="s">
        <v>104</v>
      </c>
      <c r="T1" s="41" t="s">
        <v>136</v>
      </c>
      <c r="V1" s="74" t="s">
        <v>294</v>
      </c>
      <c r="W1" s="42" t="s">
        <v>291</v>
      </c>
      <c r="X1" s="42" t="s">
        <v>293</v>
      </c>
      <c r="Y1" s="42" t="s">
        <v>292</v>
      </c>
      <c r="Z1" s="75" t="s">
        <v>295</v>
      </c>
    </row>
    <row r="2" spans="1:26">
      <c r="A2" s="6" t="s">
        <v>129</v>
      </c>
      <c r="B2" s="10"/>
      <c r="C2" s="10"/>
      <c r="D2" s="10"/>
      <c r="E2" s="45">
        <v>2.3105000000000002</v>
      </c>
      <c r="F2" s="45">
        <v>2.1604999999999999</v>
      </c>
      <c r="G2" s="45">
        <v>-1.54</v>
      </c>
      <c r="H2" s="45">
        <v>1.9364000000000001</v>
      </c>
      <c r="I2" s="45">
        <v>-2.13</v>
      </c>
      <c r="J2" s="45">
        <v>2.7867999999999999</v>
      </c>
      <c r="K2" s="45">
        <v>-1.2999999999999998</v>
      </c>
      <c r="L2" s="45">
        <v>1.3719999999999999</v>
      </c>
      <c r="M2" s="45">
        <f t="shared" ref="M2:M17" si="0">SUM(B2:J2)</f>
        <v>5.5242000000000004</v>
      </c>
      <c r="N2" s="46">
        <f>M2/R2</f>
        <v>0.69052500000000006</v>
      </c>
      <c r="O2" s="45">
        <f>MIN(B2:L2)</f>
        <v>-2.13</v>
      </c>
      <c r="P2" s="45">
        <f>MAX(B2:L2)</f>
        <v>2.7867999999999999</v>
      </c>
      <c r="Q2" s="10">
        <v>5</v>
      </c>
      <c r="R2" s="10">
        <v>8</v>
      </c>
      <c r="S2" s="32">
        <f>Q2/R2</f>
        <v>0.625</v>
      </c>
      <c r="T2" s="10">
        <v>8</v>
      </c>
      <c r="V2" s="25">
        <v>56.26</v>
      </c>
      <c r="W2" s="45">
        <f t="shared" ref="W2:W17" si="1">V2/50</f>
        <v>1.1252</v>
      </c>
      <c r="X2" s="10">
        <v>-0.24679999999999999</v>
      </c>
      <c r="Y2" s="45">
        <f>W2</f>
        <v>1.1252</v>
      </c>
      <c r="Z2" s="45">
        <f>Y2-X2</f>
        <v>1.3719999999999999</v>
      </c>
    </row>
    <row r="3" spans="1:26">
      <c r="A3" s="6" t="s">
        <v>127</v>
      </c>
      <c r="B3" s="10"/>
      <c r="C3" s="10"/>
      <c r="D3" s="10"/>
      <c r="E3" s="45">
        <v>0</v>
      </c>
      <c r="F3" s="45">
        <v>-10.45</v>
      </c>
      <c r="G3" s="45">
        <v>9.8903999999999996</v>
      </c>
      <c r="H3" s="45">
        <v>-0.94979999999999976</v>
      </c>
      <c r="I3" s="45">
        <v>-0.72339999999999982</v>
      </c>
      <c r="J3" s="45">
        <v>2.3759999999999994</v>
      </c>
      <c r="K3" s="45">
        <v>-1.1599999999999984</v>
      </c>
      <c r="L3" s="45">
        <v>5.4163999999999994</v>
      </c>
      <c r="M3" s="45">
        <f t="shared" si="0"/>
        <v>0.14320000000000022</v>
      </c>
      <c r="N3" s="46">
        <f t="shared" ref="N3:N13" si="2">M3/R3</f>
        <v>1.7900000000000027E-2</v>
      </c>
      <c r="O3" s="45">
        <f t="shared" ref="O3:O17" si="3">MIN(B3:L3)</f>
        <v>-10.45</v>
      </c>
      <c r="P3" s="45">
        <f t="shared" ref="P3:P17" si="4">MAX(B3:L3)</f>
        <v>9.8903999999999996</v>
      </c>
      <c r="Q3" s="10">
        <v>3</v>
      </c>
      <c r="R3" s="10">
        <v>8</v>
      </c>
      <c r="S3" s="32">
        <f t="shared" ref="S3:S13" si="5">Q3/R3</f>
        <v>0.375</v>
      </c>
      <c r="T3" s="10">
        <v>44</v>
      </c>
      <c r="V3" s="25">
        <v>742.48</v>
      </c>
      <c r="W3" s="45">
        <f t="shared" si="1"/>
        <v>14.849600000000001</v>
      </c>
      <c r="X3" s="10">
        <v>9.4332000000000011</v>
      </c>
      <c r="Y3" s="45">
        <f t="shared" ref="Y3:Y17" si="6">W3</f>
        <v>14.849600000000001</v>
      </c>
      <c r="Z3" s="45">
        <f>Y3-X3</f>
        <v>5.4163999999999994</v>
      </c>
    </row>
    <row r="4" spans="1:26">
      <c r="A4" s="6" t="s">
        <v>128</v>
      </c>
      <c r="B4" s="10"/>
      <c r="C4" s="10"/>
      <c r="D4" s="10"/>
      <c r="E4" s="45">
        <v>2.4775</v>
      </c>
      <c r="F4" s="45">
        <v>-2.4155000000000002</v>
      </c>
      <c r="G4" s="45">
        <v>10.433399999999999</v>
      </c>
      <c r="H4" s="45">
        <v>9.6824000000000012</v>
      </c>
      <c r="I4" s="45">
        <v>0.42999999999999972</v>
      </c>
      <c r="J4" s="45">
        <v>-1.5199999999999996</v>
      </c>
      <c r="K4" s="45">
        <v>0</v>
      </c>
      <c r="L4" s="45">
        <v>-1.0394000000000005</v>
      </c>
      <c r="M4" s="45">
        <f t="shared" si="0"/>
        <v>19.087799999999998</v>
      </c>
      <c r="N4" s="46">
        <f t="shared" si="2"/>
        <v>2.3859749999999997</v>
      </c>
      <c r="O4" s="45">
        <f t="shared" si="3"/>
        <v>-2.4155000000000002</v>
      </c>
      <c r="P4" s="45">
        <f t="shared" si="4"/>
        <v>10.433399999999999</v>
      </c>
      <c r="Q4" s="10">
        <v>4</v>
      </c>
      <c r="R4" s="10">
        <v>8</v>
      </c>
      <c r="S4" s="32">
        <f t="shared" si="5"/>
        <v>0.5</v>
      </c>
      <c r="T4" s="10">
        <v>31</v>
      </c>
      <c r="V4" s="25">
        <v>899.32</v>
      </c>
      <c r="W4" s="45">
        <f t="shared" si="1"/>
        <v>17.9864</v>
      </c>
      <c r="X4" s="10">
        <v>19.0258</v>
      </c>
      <c r="Y4" s="45">
        <f t="shared" si="6"/>
        <v>17.9864</v>
      </c>
      <c r="Z4" s="45">
        <f>Y4-X4</f>
        <v>-1.0394000000000005</v>
      </c>
    </row>
    <row r="5" spans="1:26">
      <c r="A5" s="6" t="s">
        <v>132</v>
      </c>
      <c r="B5" s="10"/>
      <c r="C5" s="10"/>
      <c r="D5" s="10"/>
      <c r="E5" s="45">
        <v>3.7969999999999997</v>
      </c>
      <c r="F5" s="45">
        <v>5.7939999999999996</v>
      </c>
      <c r="G5" s="45">
        <v>0.60119999999999996</v>
      </c>
      <c r="H5" s="45">
        <v>-0.58360000000000001</v>
      </c>
      <c r="I5" s="45">
        <v>8.9822000000000006</v>
      </c>
      <c r="J5" s="45">
        <v>5.2249999999999996</v>
      </c>
      <c r="K5" s="45">
        <v>-6.1456</v>
      </c>
      <c r="L5" s="45">
        <v>-4.8990000000000009</v>
      </c>
      <c r="M5" s="45">
        <f t="shared" si="0"/>
        <v>23.815800000000003</v>
      </c>
      <c r="N5" s="46">
        <f t="shared" si="2"/>
        <v>2.9769750000000004</v>
      </c>
      <c r="O5" s="45">
        <f t="shared" si="3"/>
        <v>-6.1456</v>
      </c>
      <c r="P5" s="45">
        <f t="shared" si="4"/>
        <v>8.9822000000000006</v>
      </c>
      <c r="Q5" s="10">
        <v>5</v>
      </c>
      <c r="R5" s="10">
        <v>8</v>
      </c>
      <c r="S5" s="32">
        <f t="shared" si="5"/>
        <v>0.625</v>
      </c>
      <c r="T5" s="10">
        <v>26</v>
      </c>
      <c r="V5" s="25">
        <v>159.01</v>
      </c>
      <c r="W5" s="45">
        <f t="shared" si="1"/>
        <v>3.1801999999999997</v>
      </c>
      <c r="X5" s="10">
        <v>8.0792000000000002</v>
      </c>
      <c r="Y5" s="45">
        <f t="shared" si="6"/>
        <v>3.1801999999999997</v>
      </c>
      <c r="Z5" s="45">
        <f>Y5-X5</f>
        <v>-4.8990000000000009</v>
      </c>
    </row>
    <row r="6" spans="1:26">
      <c r="A6" s="6" t="s">
        <v>117</v>
      </c>
      <c r="B6" s="10"/>
      <c r="C6" s="10"/>
      <c r="D6" s="10"/>
      <c r="E6" s="45">
        <v>1.3165</v>
      </c>
      <c r="F6" s="45">
        <v>1.3074999999999997</v>
      </c>
      <c r="G6" s="45">
        <v>-0.75959999999999994</v>
      </c>
      <c r="H6" s="45">
        <v>7.5999999999999956E-2</v>
      </c>
      <c r="I6" s="45">
        <v>1.9694</v>
      </c>
      <c r="J6" s="45">
        <v>0.58499999999999996</v>
      </c>
      <c r="K6" s="45">
        <v>2.5781999999999998</v>
      </c>
      <c r="L6" s="45">
        <v>5.8721999999999994</v>
      </c>
      <c r="M6" s="45">
        <f t="shared" si="0"/>
        <v>4.4947999999999997</v>
      </c>
      <c r="N6" s="46">
        <f t="shared" si="2"/>
        <v>0.56184999999999996</v>
      </c>
      <c r="O6" s="45">
        <f t="shared" si="3"/>
        <v>-0.75959999999999994</v>
      </c>
      <c r="P6" s="45">
        <f t="shared" si="4"/>
        <v>5.8721999999999994</v>
      </c>
      <c r="Q6" s="10">
        <v>7</v>
      </c>
      <c r="R6" s="10">
        <v>8</v>
      </c>
      <c r="S6" s="32">
        <f t="shared" si="5"/>
        <v>0.875</v>
      </c>
      <c r="T6" s="10">
        <v>35</v>
      </c>
      <c r="V6" s="25">
        <v>516.05999999999995</v>
      </c>
      <c r="W6" s="45">
        <f t="shared" si="1"/>
        <v>10.321199999999999</v>
      </c>
      <c r="X6" s="10">
        <v>4.4489999999999998</v>
      </c>
      <c r="Y6" s="45">
        <f t="shared" si="6"/>
        <v>10.321199999999999</v>
      </c>
      <c r="Z6" s="45">
        <f t="shared" ref="Z6:Z17" si="7">Y6-X6</f>
        <v>5.8721999999999994</v>
      </c>
    </row>
    <row r="7" spans="1:26">
      <c r="A7" s="6" t="s">
        <v>118</v>
      </c>
      <c r="B7" s="10"/>
      <c r="C7" s="10"/>
      <c r="D7" s="10"/>
      <c r="E7" s="45">
        <v>-3.1025</v>
      </c>
      <c r="F7" s="45">
        <v>10.375500000000001</v>
      </c>
      <c r="G7" s="45">
        <v>-3.9556</v>
      </c>
      <c r="H7" s="45">
        <v>-6.7637999999999998</v>
      </c>
      <c r="I7" s="45">
        <v>3.4843999999999999</v>
      </c>
      <c r="J7" s="45">
        <v>-8.59</v>
      </c>
      <c r="K7" s="45">
        <v>4.2016000000000009</v>
      </c>
      <c r="L7" s="45">
        <v>6.9595999999999982</v>
      </c>
      <c r="M7" s="45">
        <f t="shared" si="0"/>
        <v>-8.5519999999999996</v>
      </c>
      <c r="N7" s="46">
        <f t="shared" si="2"/>
        <v>-1.069</v>
      </c>
      <c r="O7" s="45">
        <f t="shared" si="3"/>
        <v>-8.59</v>
      </c>
      <c r="P7" s="45">
        <f t="shared" si="4"/>
        <v>10.375500000000001</v>
      </c>
      <c r="Q7" s="10">
        <v>4</v>
      </c>
      <c r="R7" s="10">
        <v>8</v>
      </c>
      <c r="S7" s="32">
        <f t="shared" si="5"/>
        <v>0.5</v>
      </c>
      <c r="T7" s="10">
        <v>63</v>
      </c>
      <c r="V7" s="25">
        <v>-233.19</v>
      </c>
      <c r="W7" s="45">
        <f t="shared" si="1"/>
        <v>-4.6638000000000002</v>
      </c>
      <c r="X7" s="10">
        <v>-11.623399999999998</v>
      </c>
      <c r="Y7" s="45">
        <f t="shared" si="6"/>
        <v>-4.6638000000000002</v>
      </c>
      <c r="Z7" s="45">
        <f t="shared" si="7"/>
        <v>6.9595999999999982</v>
      </c>
    </row>
    <row r="8" spans="1:26">
      <c r="A8" s="6" t="s">
        <v>119</v>
      </c>
      <c r="B8" s="10"/>
      <c r="C8" s="10"/>
      <c r="D8" s="10"/>
      <c r="E8" s="45">
        <v>3.5579999999999998</v>
      </c>
      <c r="F8" s="45">
        <v>0</v>
      </c>
      <c r="G8" s="45">
        <v>2.9927999999999999</v>
      </c>
      <c r="H8" s="45">
        <v>-4.7808000000000002</v>
      </c>
      <c r="I8" s="45">
        <v>6.2192000000000007</v>
      </c>
      <c r="J8" s="45">
        <v>-17.8996</v>
      </c>
      <c r="K8" s="45">
        <v>-2.2558000000000025</v>
      </c>
      <c r="L8" s="45">
        <v>11.947800000000001</v>
      </c>
      <c r="M8" s="45">
        <f t="shared" si="0"/>
        <v>-9.9103999999999992</v>
      </c>
      <c r="N8" s="46">
        <f t="shared" si="2"/>
        <v>-1.2387999999999999</v>
      </c>
      <c r="O8" s="45">
        <f t="shared" si="3"/>
        <v>-17.8996</v>
      </c>
      <c r="P8" s="45">
        <f t="shared" si="4"/>
        <v>11.947800000000001</v>
      </c>
      <c r="Q8" s="10">
        <v>4</v>
      </c>
      <c r="R8" s="10">
        <v>8</v>
      </c>
      <c r="S8" s="32">
        <f t="shared" si="5"/>
        <v>0.5</v>
      </c>
      <c r="T8" s="10">
        <v>62</v>
      </c>
      <c r="V8" s="25">
        <v>-188.82</v>
      </c>
      <c r="W8" s="45">
        <f t="shared" si="1"/>
        <v>-3.7763999999999998</v>
      </c>
      <c r="X8" s="10">
        <v>-15.724200000000002</v>
      </c>
      <c r="Y8" s="45">
        <f t="shared" si="6"/>
        <v>-3.7763999999999998</v>
      </c>
      <c r="Z8" s="45">
        <f t="shared" si="7"/>
        <v>11.947800000000001</v>
      </c>
    </row>
    <row r="9" spans="1:26">
      <c r="A9" s="6" t="s">
        <v>120</v>
      </c>
      <c r="B9" s="10"/>
      <c r="C9" s="10"/>
      <c r="D9" s="10"/>
      <c r="E9" s="45">
        <v>-4.5049999999999999</v>
      </c>
      <c r="F9" s="45">
        <v>-10.18</v>
      </c>
      <c r="G9" s="45">
        <v>-1.34E-2</v>
      </c>
      <c r="H9" s="45">
        <v>8.2400000000000001E-2</v>
      </c>
      <c r="I9" s="45">
        <v>-9.0305999999999997</v>
      </c>
      <c r="J9" s="45">
        <v>-4.6494</v>
      </c>
      <c r="K9" s="45">
        <v>3.2753999999999994</v>
      </c>
      <c r="L9" s="45">
        <v>-1.125</v>
      </c>
      <c r="M9" s="45">
        <f t="shared" si="0"/>
        <v>-28.295999999999999</v>
      </c>
      <c r="N9" s="46">
        <f t="shared" si="2"/>
        <v>-3.5369999999999999</v>
      </c>
      <c r="O9" s="45">
        <f t="shared" si="3"/>
        <v>-10.18</v>
      </c>
      <c r="P9" s="45">
        <f t="shared" si="4"/>
        <v>3.2753999999999994</v>
      </c>
      <c r="Q9" s="10">
        <v>2</v>
      </c>
      <c r="R9" s="10">
        <v>8</v>
      </c>
      <c r="S9" s="32">
        <f t="shared" si="5"/>
        <v>0.25</v>
      </c>
      <c r="V9" s="25">
        <v>-573.03</v>
      </c>
      <c r="W9" s="45">
        <f t="shared" si="1"/>
        <v>-11.460599999999999</v>
      </c>
      <c r="X9" s="10">
        <v>-10.335599999999999</v>
      </c>
      <c r="Y9" s="45">
        <f t="shared" si="6"/>
        <v>-11.460599999999999</v>
      </c>
      <c r="Z9" s="45">
        <f t="shared" si="7"/>
        <v>-1.125</v>
      </c>
    </row>
    <row r="10" spans="1:26">
      <c r="A10" s="6" t="s">
        <v>121</v>
      </c>
      <c r="B10" s="10"/>
      <c r="C10" s="10"/>
      <c r="D10" s="10"/>
      <c r="E10" s="45">
        <v>-1.6030000000000002</v>
      </c>
      <c r="F10" s="45">
        <v>-1.3114999999999997</v>
      </c>
      <c r="G10" s="45">
        <v>4.9855999999999998</v>
      </c>
      <c r="H10" s="45">
        <v>-2.5833999999999997</v>
      </c>
      <c r="I10" s="45">
        <v>-4.5568000000000008</v>
      </c>
      <c r="J10" s="45">
        <v>-3.9109999999999996</v>
      </c>
      <c r="K10" s="45">
        <v>-9.6524000000000001</v>
      </c>
      <c r="L10" s="45">
        <v>-0.40439999999999898</v>
      </c>
      <c r="M10" s="45">
        <f t="shared" si="0"/>
        <v>-8.9801000000000002</v>
      </c>
      <c r="N10" s="46">
        <f t="shared" si="2"/>
        <v>-1.1225125</v>
      </c>
      <c r="O10" s="45">
        <f t="shared" si="3"/>
        <v>-9.6524000000000001</v>
      </c>
      <c r="P10" s="45">
        <f t="shared" si="4"/>
        <v>4.9855999999999998</v>
      </c>
      <c r="Q10" s="10">
        <v>1</v>
      </c>
      <c r="R10" s="10">
        <v>8</v>
      </c>
      <c r="S10" s="32">
        <f t="shared" si="5"/>
        <v>0.125</v>
      </c>
      <c r="T10" s="10">
        <v>58</v>
      </c>
      <c r="V10" s="25">
        <v>-806.12</v>
      </c>
      <c r="W10" s="45">
        <f t="shared" si="1"/>
        <v>-16.122399999999999</v>
      </c>
      <c r="X10" s="10">
        <v>-15.718</v>
      </c>
      <c r="Y10" s="45">
        <f t="shared" si="6"/>
        <v>-16.122399999999999</v>
      </c>
      <c r="Z10" s="45">
        <f t="shared" si="7"/>
        <v>-0.40439999999999898</v>
      </c>
    </row>
    <row r="11" spans="1:26">
      <c r="A11" s="6" t="s">
        <v>131</v>
      </c>
      <c r="B11" s="10"/>
      <c r="C11" s="10"/>
      <c r="D11" s="10"/>
      <c r="E11" s="45">
        <v>6.673</v>
      </c>
      <c r="F11" s="45">
        <v>-1.6500000000000004</v>
      </c>
      <c r="G11" s="45">
        <v>0.60960000000000003</v>
      </c>
      <c r="H11" s="45">
        <v>-2.2694000000000001</v>
      </c>
      <c r="I11" s="45">
        <v>-0.73599999999999999</v>
      </c>
      <c r="J11" s="45">
        <v>-8.129999999999999</v>
      </c>
      <c r="K11" s="45">
        <v>-6.5299999999999994</v>
      </c>
      <c r="L11" s="45">
        <v>-1.8610000000000042</v>
      </c>
      <c r="M11" s="45">
        <f t="shared" si="0"/>
        <v>-5.5027999999999988</v>
      </c>
      <c r="N11" s="46">
        <f t="shared" si="2"/>
        <v>-0.68784999999999985</v>
      </c>
      <c r="O11" s="45">
        <f t="shared" si="3"/>
        <v>-8.129999999999999</v>
      </c>
      <c r="P11" s="45">
        <f t="shared" si="4"/>
        <v>6.673</v>
      </c>
      <c r="Q11" s="10">
        <v>2</v>
      </c>
      <c r="R11" s="10">
        <v>8</v>
      </c>
      <c r="S11" s="32">
        <f t="shared" si="5"/>
        <v>0.25</v>
      </c>
      <c r="T11" s="10">
        <v>40</v>
      </c>
      <c r="V11" s="25">
        <v>-945.84</v>
      </c>
      <c r="W11" s="45">
        <f t="shared" si="1"/>
        <v>-18.916800000000002</v>
      </c>
      <c r="X11" s="10">
        <v>-17.055799999999998</v>
      </c>
      <c r="Y11" s="45">
        <f t="shared" si="6"/>
        <v>-18.916800000000002</v>
      </c>
      <c r="Z11" s="45">
        <f t="shared" si="7"/>
        <v>-1.8610000000000042</v>
      </c>
    </row>
    <row r="12" spans="1:26">
      <c r="A12" s="6" t="s">
        <v>122</v>
      </c>
      <c r="B12" s="10"/>
      <c r="C12" s="10"/>
      <c r="D12" s="10"/>
      <c r="E12" s="45">
        <v>-1.8645</v>
      </c>
      <c r="F12" s="45">
        <v>1.9850000000000001</v>
      </c>
      <c r="G12" s="45">
        <v>-9.06E-2</v>
      </c>
      <c r="H12" s="45">
        <v>3.2895999999999996</v>
      </c>
      <c r="I12" s="45">
        <v>-2.0247999999999999</v>
      </c>
      <c r="J12" s="45">
        <v>0</v>
      </c>
      <c r="K12" s="45">
        <v>0</v>
      </c>
      <c r="L12" s="45">
        <v>0</v>
      </c>
      <c r="M12" s="45">
        <f t="shared" si="0"/>
        <v>1.2946999999999997</v>
      </c>
      <c r="N12" s="46">
        <f t="shared" si="2"/>
        <v>0.16183749999999997</v>
      </c>
      <c r="O12" s="45">
        <f t="shared" si="3"/>
        <v>-2.0247999999999999</v>
      </c>
      <c r="P12" s="45">
        <f t="shared" si="4"/>
        <v>3.2895999999999996</v>
      </c>
      <c r="Q12" s="10">
        <v>2</v>
      </c>
      <c r="R12" s="10">
        <v>8</v>
      </c>
      <c r="S12" s="32">
        <f t="shared" si="5"/>
        <v>0.25</v>
      </c>
      <c r="T12" s="10">
        <v>26</v>
      </c>
      <c r="V12" s="25">
        <v>58.71</v>
      </c>
      <c r="W12" s="45">
        <f t="shared" si="1"/>
        <v>1.1741999999999999</v>
      </c>
      <c r="X12" s="10">
        <v>1.1741999999999999</v>
      </c>
      <c r="Y12" s="45">
        <f t="shared" si="6"/>
        <v>1.1741999999999999</v>
      </c>
      <c r="Z12" s="45">
        <f t="shared" si="7"/>
        <v>0</v>
      </c>
    </row>
    <row r="13" spans="1:26">
      <c r="A13" s="6" t="s">
        <v>123</v>
      </c>
      <c r="B13" s="10"/>
      <c r="C13" s="10"/>
      <c r="D13" s="10"/>
      <c r="E13" s="45">
        <v>-1.9410000000000001</v>
      </c>
      <c r="F13" s="45">
        <v>0.11700000000000021</v>
      </c>
      <c r="G13" s="45">
        <v>0.13780000000000001</v>
      </c>
      <c r="H13" s="45">
        <v>1.4756</v>
      </c>
      <c r="I13" s="45">
        <v>4.7699999999999996</v>
      </c>
      <c r="J13" s="45">
        <v>-4.9640000000000004</v>
      </c>
      <c r="K13" s="45">
        <v>5.3631999999999991</v>
      </c>
      <c r="L13" s="45">
        <v>-4.0543999999999993</v>
      </c>
      <c r="M13" s="45">
        <f t="shared" si="0"/>
        <v>-0.40460000000000029</v>
      </c>
      <c r="N13" s="46">
        <f t="shared" si="2"/>
        <v>-5.0575000000000037E-2</v>
      </c>
      <c r="O13" s="45">
        <f t="shared" si="3"/>
        <v>-4.9640000000000004</v>
      </c>
      <c r="P13" s="45">
        <f t="shared" si="4"/>
        <v>5.3631999999999991</v>
      </c>
      <c r="Q13" s="10">
        <v>5</v>
      </c>
      <c r="R13" s="10">
        <v>8</v>
      </c>
      <c r="S13" s="32">
        <f t="shared" si="5"/>
        <v>0.625</v>
      </c>
      <c r="T13" s="10">
        <v>88</v>
      </c>
      <c r="V13" s="25">
        <v>136.41</v>
      </c>
      <c r="W13" s="45">
        <f t="shared" si="1"/>
        <v>2.7281999999999997</v>
      </c>
      <c r="X13" s="10">
        <v>6.7825999999999995</v>
      </c>
      <c r="Y13" s="45">
        <f t="shared" si="6"/>
        <v>2.7281999999999997</v>
      </c>
      <c r="Z13" s="45">
        <f t="shared" si="7"/>
        <v>-4.0543999999999993</v>
      </c>
    </row>
    <row r="14" spans="1:26">
      <c r="A14" s="6" t="s">
        <v>124</v>
      </c>
      <c r="B14" s="10"/>
      <c r="C14" s="10"/>
      <c r="D14" s="10"/>
      <c r="E14" s="45">
        <v>0.46650000000000003</v>
      </c>
      <c r="F14" s="45">
        <v>1.484</v>
      </c>
      <c r="G14" s="45">
        <v>-1.88</v>
      </c>
      <c r="H14" s="45">
        <v>-2.6230000000000002</v>
      </c>
      <c r="I14" s="45">
        <v>-1.6349999999999998</v>
      </c>
      <c r="J14" s="45">
        <v>0</v>
      </c>
      <c r="K14" s="45">
        <v>0</v>
      </c>
      <c r="L14" s="45">
        <v>0</v>
      </c>
      <c r="M14" s="45">
        <f t="shared" si="0"/>
        <v>-4.1875</v>
      </c>
      <c r="N14" s="46">
        <f>M14/R14</f>
        <v>-0.5234375</v>
      </c>
      <c r="O14" s="45">
        <f t="shared" si="3"/>
        <v>-2.6230000000000002</v>
      </c>
      <c r="P14" s="45">
        <f t="shared" si="4"/>
        <v>1.484</v>
      </c>
      <c r="Q14" s="10">
        <v>2</v>
      </c>
      <c r="R14" s="10">
        <v>8</v>
      </c>
      <c r="S14" s="32">
        <f>Q14/R14</f>
        <v>0.25</v>
      </c>
      <c r="T14" s="10">
        <v>13</v>
      </c>
      <c r="V14" s="25">
        <v>-306.89999999999998</v>
      </c>
      <c r="W14" s="45">
        <f t="shared" si="1"/>
        <v>-6.1379999999999999</v>
      </c>
      <c r="X14" s="10">
        <v>-6.1379999999999999</v>
      </c>
      <c r="Y14" s="45">
        <f t="shared" si="6"/>
        <v>-6.1379999999999999</v>
      </c>
      <c r="Z14" s="45">
        <f t="shared" si="7"/>
        <v>0</v>
      </c>
    </row>
    <row r="15" spans="1:26">
      <c r="A15" s="6" t="s">
        <v>125</v>
      </c>
      <c r="B15" s="10"/>
      <c r="C15" s="10"/>
      <c r="D15" s="10"/>
      <c r="E15" s="45">
        <v>-1.794</v>
      </c>
      <c r="F15" s="45">
        <v>2.9175</v>
      </c>
      <c r="G15" s="45">
        <v>1.3293999999999999</v>
      </c>
      <c r="H15" s="45">
        <v>3.5019999999999998</v>
      </c>
      <c r="I15" s="45">
        <v>3.4554</v>
      </c>
      <c r="J15" s="45">
        <v>-15.5166</v>
      </c>
      <c r="K15" s="45">
        <v>-1.7198000000000002</v>
      </c>
      <c r="L15" s="45">
        <v>14.1806</v>
      </c>
      <c r="M15" s="45">
        <f t="shared" si="0"/>
        <v>-6.1063000000000009</v>
      </c>
      <c r="N15" s="46">
        <f t="shared" ref="N15:N18" si="8">M15/R15</f>
        <v>-0.76328750000000012</v>
      </c>
      <c r="O15" s="45">
        <f t="shared" si="3"/>
        <v>-15.5166</v>
      </c>
      <c r="P15" s="45">
        <f t="shared" si="4"/>
        <v>14.1806</v>
      </c>
      <c r="Q15" s="10">
        <v>5</v>
      </c>
      <c r="R15" s="10">
        <v>8</v>
      </c>
      <c r="S15" s="32">
        <f t="shared" ref="S15:S18" si="9">Q15/R15</f>
        <v>0.625</v>
      </c>
      <c r="T15" s="10">
        <v>45</v>
      </c>
      <c r="V15" s="25">
        <v>261.55</v>
      </c>
      <c r="W15" s="45">
        <f t="shared" si="1"/>
        <v>5.2309999999999999</v>
      </c>
      <c r="X15" s="10">
        <v>-8.9496000000000002</v>
      </c>
      <c r="Y15" s="45">
        <f t="shared" si="6"/>
        <v>5.2309999999999999</v>
      </c>
      <c r="Z15" s="45">
        <f t="shared" si="7"/>
        <v>14.1806</v>
      </c>
    </row>
    <row r="16" spans="1:26">
      <c r="A16" s="6" t="s">
        <v>130</v>
      </c>
      <c r="B16" s="10"/>
      <c r="C16" s="10"/>
      <c r="D16" s="10"/>
      <c r="E16" s="45">
        <v>-3.06</v>
      </c>
      <c r="F16" s="45">
        <v>1.3940000000000001</v>
      </c>
      <c r="G16" s="45">
        <v>-1.6030000000000002</v>
      </c>
      <c r="H16" s="45">
        <v>1.000000000000334E-3</v>
      </c>
      <c r="I16" s="45">
        <v>-5.4445999999999994</v>
      </c>
      <c r="J16" s="45">
        <v>-9.35</v>
      </c>
      <c r="K16" s="45">
        <v>7.7199999999999989</v>
      </c>
      <c r="L16" s="45">
        <v>-6.3845999999999989</v>
      </c>
      <c r="M16" s="45">
        <f t="shared" si="0"/>
        <v>-18.062599999999996</v>
      </c>
      <c r="N16" s="46">
        <f t="shared" si="8"/>
        <v>-2.2578249999999995</v>
      </c>
      <c r="O16" s="45">
        <f t="shared" si="3"/>
        <v>-9.35</v>
      </c>
      <c r="P16" s="45">
        <f t="shared" si="4"/>
        <v>7.7199999999999989</v>
      </c>
      <c r="Q16" s="10">
        <v>3</v>
      </c>
      <c r="R16" s="10">
        <v>8</v>
      </c>
      <c r="S16" s="32">
        <f t="shared" si="9"/>
        <v>0.375</v>
      </c>
      <c r="T16" s="10">
        <v>47</v>
      </c>
      <c r="V16" s="25">
        <v>-753.06</v>
      </c>
      <c r="W16" s="45">
        <f t="shared" si="1"/>
        <v>-15.061199999999999</v>
      </c>
      <c r="X16" s="10">
        <v>-8.6766000000000005</v>
      </c>
      <c r="Y16" s="45">
        <f t="shared" si="6"/>
        <v>-15.061199999999999</v>
      </c>
      <c r="Z16" s="45">
        <f t="shared" si="7"/>
        <v>-6.3845999999999989</v>
      </c>
    </row>
    <row r="17" spans="1:26">
      <c r="A17" s="6" t="s">
        <v>126</v>
      </c>
      <c r="B17" s="10"/>
      <c r="C17" s="10"/>
      <c r="D17" s="10"/>
      <c r="E17" s="45">
        <v>2.7450000000000001</v>
      </c>
      <c r="F17" s="45">
        <v>2.8165000000000004</v>
      </c>
      <c r="G17" s="45">
        <v>1.6594</v>
      </c>
      <c r="H17" s="45">
        <v>-5.0763999999999996</v>
      </c>
      <c r="I17" s="45">
        <v>5.3987999999999996</v>
      </c>
      <c r="J17" s="45">
        <v>-12.0566</v>
      </c>
      <c r="K17" s="45">
        <v>-14.285999999999998</v>
      </c>
      <c r="L17" s="45">
        <v>-5.7358000000000011</v>
      </c>
      <c r="M17" s="45">
        <f t="shared" si="0"/>
        <v>-4.5132999999999992</v>
      </c>
      <c r="N17" s="46">
        <f t="shared" si="8"/>
        <v>-0.5641624999999999</v>
      </c>
      <c r="O17" s="45">
        <f t="shared" si="3"/>
        <v>-14.285999999999998</v>
      </c>
      <c r="P17" s="45">
        <f t="shared" si="4"/>
        <v>5.3987999999999996</v>
      </c>
      <c r="Q17" s="10">
        <v>4</v>
      </c>
      <c r="R17" s="10">
        <v>8</v>
      </c>
      <c r="S17" s="32">
        <f t="shared" si="9"/>
        <v>0.5</v>
      </c>
      <c r="T17" s="10">
        <v>107</v>
      </c>
      <c r="V17" s="25">
        <v>-1504.83</v>
      </c>
      <c r="W17" s="45">
        <f t="shared" si="1"/>
        <v>-30.096599999999999</v>
      </c>
      <c r="X17" s="10">
        <v>-24.360799999999998</v>
      </c>
      <c r="Y17" s="45">
        <f t="shared" si="6"/>
        <v>-30.096599999999999</v>
      </c>
      <c r="Z17" s="45">
        <f t="shared" si="7"/>
        <v>-5.7358000000000011</v>
      </c>
    </row>
    <row r="18" spans="1:26">
      <c r="A18" s="10" t="s">
        <v>5</v>
      </c>
      <c r="B18" s="20"/>
      <c r="C18" s="20"/>
      <c r="D18" s="20"/>
      <c r="E18" s="46">
        <f t="shared" ref="E18:L18" si="10">SUM(E2:E17)</f>
        <v>5.4740000000000002</v>
      </c>
      <c r="F18" s="46">
        <f t="shared" si="10"/>
        <v>4.3445000000000018</v>
      </c>
      <c r="G18" s="46">
        <f t="shared" si="10"/>
        <v>22.7974</v>
      </c>
      <c r="H18" s="46">
        <f t="shared" si="10"/>
        <v>-5.5847999999999978</v>
      </c>
      <c r="I18" s="46">
        <f t="shared" si="10"/>
        <v>8.4282000000000004</v>
      </c>
      <c r="J18" s="46">
        <f t="shared" si="10"/>
        <v>-75.614399999999989</v>
      </c>
      <c r="K18" s="46">
        <f t="shared" si="10"/>
        <v>-19.911199999999997</v>
      </c>
      <c r="L18" s="46">
        <f t="shared" si="10"/>
        <v>20.244999999999994</v>
      </c>
      <c r="M18" s="48">
        <f>SUM(B18:L18)</f>
        <v>-39.821299999999994</v>
      </c>
      <c r="N18" s="48">
        <f t="shared" si="8"/>
        <v>-4.9776624999999992</v>
      </c>
      <c r="O18" s="46">
        <f>MIN(B18:L18)</f>
        <v>-75.614399999999989</v>
      </c>
      <c r="P18" s="46">
        <f>MAX(B18:L18)</f>
        <v>22.7974</v>
      </c>
      <c r="Q18" s="20">
        <v>5</v>
      </c>
      <c r="R18" s="20">
        <v>8</v>
      </c>
      <c r="S18" s="47">
        <f t="shared" si="9"/>
        <v>0.625</v>
      </c>
      <c r="T18" s="20">
        <f>SUM(T2:T17)</f>
        <v>693</v>
      </c>
    </row>
    <row r="20" spans="1:26" ht="45">
      <c r="A20" s="41" t="s">
        <v>144</v>
      </c>
      <c r="B20" s="49">
        <v>45764</v>
      </c>
      <c r="C20" s="44">
        <v>45793</v>
      </c>
      <c r="D20" s="44">
        <v>45825</v>
      </c>
      <c r="E20" s="44">
        <v>45854</v>
      </c>
      <c r="F20" s="44">
        <v>45882</v>
      </c>
      <c r="G20" s="44">
        <v>45915</v>
      </c>
      <c r="H20" s="44">
        <v>45944</v>
      </c>
      <c r="I20" s="44">
        <v>45975</v>
      </c>
      <c r="J20" s="44">
        <v>46006</v>
      </c>
      <c r="K20" s="44">
        <v>46035</v>
      </c>
      <c r="L20" s="44">
        <v>46064</v>
      </c>
      <c r="M20" s="41" t="s">
        <v>105</v>
      </c>
      <c r="N20" s="41" t="s">
        <v>106</v>
      </c>
      <c r="O20" s="41" t="s">
        <v>107</v>
      </c>
      <c r="P20" s="41" t="s">
        <v>108</v>
      </c>
      <c r="Q20" s="41" t="s">
        <v>102</v>
      </c>
      <c r="R20" s="41" t="s">
        <v>103</v>
      </c>
      <c r="S20" s="41" t="s">
        <v>104</v>
      </c>
      <c r="T20" s="43"/>
      <c r="W20" s="42" t="s">
        <v>291</v>
      </c>
      <c r="X20" s="42" t="s">
        <v>293</v>
      </c>
      <c r="Y20" s="42" t="s">
        <v>292</v>
      </c>
      <c r="Z20" s="75" t="s">
        <v>295</v>
      </c>
    </row>
    <row r="21" spans="1:26">
      <c r="A21" s="10" t="s">
        <v>28</v>
      </c>
      <c r="B21" s="10"/>
      <c r="C21" s="1"/>
      <c r="D21" s="1"/>
      <c r="E21" s="6">
        <v>18.5</v>
      </c>
      <c r="F21" s="6">
        <v>18.5</v>
      </c>
      <c r="G21" s="6">
        <v>1.98</v>
      </c>
      <c r="H21" s="6">
        <v>13.46</v>
      </c>
      <c r="I21" s="6">
        <v>0.01</v>
      </c>
      <c r="J21" s="6">
        <v>-20</v>
      </c>
      <c r="K21" s="6">
        <v>7.66</v>
      </c>
      <c r="L21" s="6">
        <v>44.56</v>
      </c>
      <c r="M21" s="45">
        <f>SUM(C21:L21)</f>
        <v>84.67</v>
      </c>
      <c r="N21" s="48">
        <f t="shared" ref="N21" si="11">M21/R21</f>
        <v>10.58375</v>
      </c>
      <c r="O21" s="45">
        <f>MIN(B21:L21)</f>
        <v>-20</v>
      </c>
      <c r="P21" s="45">
        <f>MAX(B21:L21)</f>
        <v>44.56</v>
      </c>
      <c r="Q21" s="10">
        <v>7</v>
      </c>
      <c r="R21" s="10">
        <v>8</v>
      </c>
      <c r="S21" s="51">
        <f>Q21/R21</f>
        <v>0.875</v>
      </c>
      <c r="W21" s="45">
        <f t="shared" ref="W21" si="12">V21/50</f>
        <v>0</v>
      </c>
      <c r="X21" s="10">
        <v>0</v>
      </c>
      <c r="Y21" s="45">
        <f t="shared" ref="Y21" si="13">W21</f>
        <v>0</v>
      </c>
      <c r="Z21" s="45">
        <f>Y21-X21</f>
        <v>0</v>
      </c>
    </row>
    <row r="25" spans="1:26" ht="45">
      <c r="A25" s="41" t="s">
        <v>253</v>
      </c>
      <c r="B25" s="49">
        <v>45764</v>
      </c>
      <c r="C25" s="44">
        <v>45793</v>
      </c>
      <c r="D25" s="44">
        <v>45825</v>
      </c>
      <c r="E25" s="44">
        <v>45854</v>
      </c>
      <c r="F25" s="44">
        <v>45882</v>
      </c>
      <c r="G25" s="44">
        <v>45915</v>
      </c>
      <c r="H25" s="44">
        <v>45944</v>
      </c>
      <c r="I25" s="44">
        <v>45975</v>
      </c>
      <c r="J25" s="44">
        <v>46006</v>
      </c>
      <c r="K25" s="44">
        <v>46035</v>
      </c>
      <c r="L25" s="44">
        <v>46064</v>
      </c>
      <c r="M25" s="41" t="s">
        <v>105</v>
      </c>
      <c r="N25" s="41" t="s">
        <v>106</v>
      </c>
      <c r="O25" s="41" t="s">
        <v>107</v>
      </c>
      <c r="P25" s="41" t="s">
        <v>108</v>
      </c>
      <c r="Q25" s="41" t="s">
        <v>102</v>
      </c>
      <c r="R25" s="41" t="s">
        <v>103</v>
      </c>
      <c r="S25" s="41" t="s">
        <v>104</v>
      </c>
      <c r="T25" s="43"/>
      <c r="W25" s="42" t="s">
        <v>291</v>
      </c>
      <c r="X25" s="42" t="s">
        <v>293</v>
      </c>
      <c r="Y25" s="42" t="s">
        <v>292</v>
      </c>
      <c r="Z25" s="75" t="s">
        <v>295</v>
      </c>
    </row>
    <row r="26" spans="1:26">
      <c r="A26" s="70" t="s">
        <v>149</v>
      </c>
      <c r="B26" s="45"/>
      <c r="C26" s="45"/>
      <c r="D26" s="45"/>
      <c r="E26" s="45"/>
      <c r="F26" s="45"/>
      <c r="G26" s="45"/>
      <c r="H26" s="45"/>
      <c r="I26" s="45"/>
      <c r="J26" s="45"/>
      <c r="K26" s="45">
        <v>37</v>
      </c>
      <c r="L26" s="45">
        <v>282</v>
      </c>
      <c r="M26" s="45">
        <f>SUM(B26:L26)</f>
        <v>319</v>
      </c>
      <c r="N26" s="48">
        <f>M26/R26</f>
        <v>159.5</v>
      </c>
      <c r="O26" s="45">
        <f t="shared" ref="O26:O32" si="14">MIN(B26:L26)</f>
        <v>37</v>
      </c>
      <c r="P26" s="45">
        <f t="shared" ref="P26:P32" si="15">MAX(B26:L26)</f>
        <v>282</v>
      </c>
      <c r="Q26" s="10">
        <v>2</v>
      </c>
      <c r="R26" s="10">
        <v>2</v>
      </c>
      <c r="S26" s="51">
        <f>Q26/R26</f>
        <v>1</v>
      </c>
      <c r="T26" s="43"/>
      <c r="W26" s="45">
        <f t="shared" ref="W26" si="16">V26/50</f>
        <v>0</v>
      </c>
      <c r="X26" s="10">
        <v>0</v>
      </c>
      <c r="Y26" s="45">
        <f t="shared" ref="Y26" si="17">W26</f>
        <v>0</v>
      </c>
      <c r="Z26" s="45">
        <f>Y26-X26</f>
        <v>0</v>
      </c>
    </row>
    <row r="27" spans="1:26">
      <c r="A27" s="67" t="s">
        <v>249</v>
      </c>
      <c r="B27" s="10"/>
      <c r="C27" s="1"/>
      <c r="D27" s="1"/>
      <c r="E27" s="6"/>
      <c r="F27" s="6"/>
      <c r="G27" s="6"/>
      <c r="H27" s="6"/>
      <c r="I27" s="6"/>
      <c r="J27" s="6">
        <v>41.089999999999996</v>
      </c>
      <c r="K27" s="6">
        <v>66.12</v>
      </c>
      <c r="L27" s="6">
        <v>15.16</v>
      </c>
      <c r="M27" s="45">
        <v>122.37</v>
      </c>
      <c r="N27" s="48">
        <v>40.79</v>
      </c>
      <c r="O27" s="45">
        <f t="shared" si="14"/>
        <v>15.16</v>
      </c>
      <c r="P27" s="45">
        <f t="shared" si="15"/>
        <v>66.12</v>
      </c>
      <c r="Q27" s="10">
        <v>3</v>
      </c>
      <c r="R27" s="10">
        <v>3</v>
      </c>
      <c r="S27" s="51">
        <v>1</v>
      </c>
      <c r="W27" s="45">
        <f t="shared" ref="W27:W32" si="18">V27/50</f>
        <v>0</v>
      </c>
      <c r="X27" s="10">
        <v>0</v>
      </c>
      <c r="Y27" s="45">
        <f t="shared" ref="Y27:Y32" si="19">W27</f>
        <v>0</v>
      </c>
      <c r="Z27" s="45">
        <f t="shared" ref="Z27:Z32" si="20">Y27-X27</f>
        <v>0</v>
      </c>
    </row>
    <row r="28" spans="1:26">
      <c r="A28" s="19" t="s">
        <v>143</v>
      </c>
      <c r="B28" s="45"/>
      <c r="C28" s="45"/>
      <c r="D28" s="45"/>
      <c r="E28" s="45"/>
      <c r="F28" s="45"/>
      <c r="G28" s="45"/>
      <c r="H28" s="45"/>
      <c r="I28" s="45"/>
      <c r="J28" s="45"/>
      <c r="K28" s="45">
        <v>36.4</v>
      </c>
      <c r="L28" s="45">
        <v>3.4</v>
      </c>
      <c r="M28" s="45">
        <f>SUM(C28:L28)</f>
        <v>39.799999999999997</v>
      </c>
      <c r="N28" s="48">
        <f>M28/R28</f>
        <v>19.899999999999999</v>
      </c>
      <c r="O28" s="45">
        <f t="shared" si="14"/>
        <v>3.4</v>
      </c>
      <c r="P28" s="45">
        <f t="shared" si="15"/>
        <v>36.4</v>
      </c>
      <c r="Q28" s="10">
        <v>2</v>
      </c>
      <c r="R28" s="10">
        <v>2</v>
      </c>
      <c r="S28" s="51">
        <f>Q28/R28</f>
        <v>1</v>
      </c>
      <c r="T28" s="104"/>
      <c r="W28" s="45">
        <f t="shared" si="18"/>
        <v>0</v>
      </c>
      <c r="X28" s="10">
        <v>0</v>
      </c>
      <c r="Y28" s="45">
        <f t="shared" si="19"/>
        <v>0</v>
      </c>
      <c r="Z28" s="45">
        <f t="shared" si="20"/>
        <v>0</v>
      </c>
    </row>
    <row r="29" spans="1:26">
      <c r="A29" s="71" t="s">
        <v>110</v>
      </c>
      <c r="B29" s="10">
        <v>7.07</v>
      </c>
      <c r="C29" s="10">
        <v>-7.9099999999999993</v>
      </c>
      <c r="D29" s="10">
        <v>4.0100000000000051</v>
      </c>
      <c r="E29" s="6">
        <v>71.19</v>
      </c>
      <c r="F29" s="6">
        <v>115.13000000000001</v>
      </c>
      <c r="G29" s="6">
        <v>-9.8299999999999947</v>
      </c>
      <c r="H29" s="6">
        <v>31.960000000000004</v>
      </c>
      <c r="I29" s="6">
        <v>47.269999999999996</v>
      </c>
      <c r="J29" s="6">
        <v>-3.879999999999999</v>
      </c>
      <c r="K29" s="6">
        <v>-36.760000000000005</v>
      </c>
      <c r="L29" s="66">
        <v>3.4776000000000007</v>
      </c>
      <c r="M29" s="45">
        <v>218.25000000000006</v>
      </c>
      <c r="N29" s="48">
        <v>19.840909090909097</v>
      </c>
      <c r="O29" s="45">
        <f t="shared" si="14"/>
        <v>-36.760000000000005</v>
      </c>
      <c r="P29" s="45">
        <f t="shared" si="15"/>
        <v>115.13000000000001</v>
      </c>
      <c r="Q29" s="10">
        <v>7</v>
      </c>
      <c r="R29" s="10">
        <v>11</v>
      </c>
      <c r="S29" s="32">
        <v>0.63636363636363635</v>
      </c>
      <c r="W29" s="45">
        <f t="shared" si="18"/>
        <v>0</v>
      </c>
      <c r="X29" s="10">
        <v>0</v>
      </c>
      <c r="Y29" s="45">
        <f t="shared" si="19"/>
        <v>0</v>
      </c>
      <c r="Z29" s="45">
        <f t="shared" si="20"/>
        <v>0</v>
      </c>
    </row>
    <row r="30" spans="1:26">
      <c r="A30" s="19" t="s">
        <v>142</v>
      </c>
      <c r="B30" s="10"/>
      <c r="C30" s="1"/>
      <c r="D30" s="1"/>
      <c r="E30" s="6"/>
      <c r="F30" s="6"/>
      <c r="G30" s="6"/>
      <c r="H30" s="6"/>
      <c r="I30" s="6"/>
      <c r="J30" s="6"/>
      <c r="K30" s="6">
        <v>23.5</v>
      </c>
      <c r="L30" s="6">
        <v>8.73</v>
      </c>
      <c r="M30" s="45">
        <f>SUM(C30:L30)</f>
        <v>32.230000000000004</v>
      </c>
      <c r="N30" s="48">
        <f>M30/R30</f>
        <v>16.115000000000002</v>
      </c>
      <c r="O30" s="45">
        <f t="shared" si="14"/>
        <v>8.73</v>
      </c>
      <c r="P30" s="45">
        <f t="shared" si="15"/>
        <v>23.5</v>
      </c>
      <c r="Q30" s="10">
        <v>2</v>
      </c>
      <c r="R30" s="10">
        <v>2</v>
      </c>
      <c r="S30" s="51">
        <f>Q30/R30</f>
        <v>1</v>
      </c>
      <c r="W30" s="45">
        <f t="shared" si="18"/>
        <v>0</v>
      </c>
      <c r="X30" s="10">
        <v>0</v>
      </c>
      <c r="Y30" s="45">
        <f t="shared" si="19"/>
        <v>0</v>
      </c>
      <c r="Z30" s="45">
        <f t="shared" si="20"/>
        <v>0</v>
      </c>
    </row>
    <row r="31" spans="1:26">
      <c r="A31" s="68" t="s">
        <v>28</v>
      </c>
      <c r="B31" s="10"/>
      <c r="C31" s="1"/>
      <c r="D31" s="1"/>
      <c r="E31" s="6">
        <v>18.5</v>
      </c>
      <c r="F31" s="6">
        <v>18.5</v>
      </c>
      <c r="G31" s="6">
        <v>1.98</v>
      </c>
      <c r="H31" s="6">
        <v>13.46</v>
      </c>
      <c r="I31" s="6">
        <v>0.01</v>
      </c>
      <c r="J31" s="6">
        <v>-20</v>
      </c>
      <c r="K31" s="6">
        <v>7.66</v>
      </c>
      <c r="L31" s="6">
        <v>44.56</v>
      </c>
      <c r="M31" s="45">
        <f>SUM(C31:L31)</f>
        <v>84.67</v>
      </c>
      <c r="N31" s="48">
        <f>M31/R31</f>
        <v>10.58375</v>
      </c>
      <c r="O31" s="45">
        <f t="shared" si="14"/>
        <v>-20</v>
      </c>
      <c r="P31" s="45">
        <f t="shared" si="15"/>
        <v>44.56</v>
      </c>
      <c r="Q31" s="10">
        <v>7</v>
      </c>
      <c r="R31" s="10">
        <v>8</v>
      </c>
      <c r="S31" s="51">
        <f>Q31/R31</f>
        <v>0.875</v>
      </c>
      <c r="W31" s="45">
        <f t="shared" si="18"/>
        <v>0</v>
      </c>
      <c r="X31" s="10">
        <v>0</v>
      </c>
      <c r="Y31" s="45">
        <f t="shared" si="19"/>
        <v>0</v>
      </c>
      <c r="Z31" s="45">
        <f t="shared" si="20"/>
        <v>0</v>
      </c>
    </row>
    <row r="32" spans="1:26">
      <c r="A32" s="73" t="s">
        <v>277</v>
      </c>
      <c r="B32" s="10"/>
      <c r="C32" s="1"/>
      <c r="D32" s="10">
        <v>3.92</v>
      </c>
      <c r="E32" s="10">
        <v>9.68</v>
      </c>
      <c r="F32" s="10">
        <v>7.32</v>
      </c>
      <c r="G32" s="10">
        <v>4.7</v>
      </c>
      <c r="H32" s="10">
        <v>4.72</v>
      </c>
      <c r="I32" s="10">
        <v>4</v>
      </c>
      <c r="J32" s="10">
        <v>5.74</v>
      </c>
      <c r="K32" s="10">
        <v>2.2599999999999998</v>
      </c>
      <c r="L32" s="10">
        <v>3.47</v>
      </c>
      <c r="M32" s="10">
        <f>SUM(C32:L32)</f>
        <v>45.81</v>
      </c>
      <c r="N32" s="48">
        <f>M32/R32</f>
        <v>5.09</v>
      </c>
      <c r="O32" s="45">
        <f t="shared" si="14"/>
        <v>2.2599999999999998</v>
      </c>
      <c r="P32" s="45">
        <f t="shared" si="15"/>
        <v>9.68</v>
      </c>
      <c r="Q32" s="10">
        <v>9</v>
      </c>
      <c r="R32" s="10">
        <v>9</v>
      </c>
      <c r="S32" s="51">
        <f>Q32/R32</f>
        <v>1</v>
      </c>
      <c r="W32" s="45">
        <f t="shared" si="18"/>
        <v>0</v>
      </c>
      <c r="X32" s="10">
        <v>0</v>
      </c>
      <c r="Y32" s="45">
        <f t="shared" si="19"/>
        <v>0</v>
      </c>
      <c r="Z32" s="45">
        <f t="shared" si="20"/>
        <v>0</v>
      </c>
    </row>
    <row r="33" spans="1:20">
      <c r="A33" s="10" t="s">
        <v>5</v>
      </c>
      <c r="B33" s="66">
        <f t="shared" ref="B33:G33" si="21">SUM(B26:B32)/5</f>
        <v>1.4140000000000001</v>
      </c>
      <c r="C33" s="66">
        <f t="shared" si="21"/>
        <v>-1.5819999999999999</v>
      </c>
      <c r="D33" s="66">
        <f t="shared" si="21"/>
        <v>1.586000000000001</v>
      </c>
      <c r="E33" s="66">
        <f t="shared" si="21"/>
        <v>19.874000000000002</v>
      </c>
      <c r="F33" s="66">
        <f t="shared" si="21"/>
        <v>28.189999999999998</v>
      </c>
      <c r="G33" s="66">
        <f t="shared" si="21"/>
        <v>-0.62999999999999878</v>
      </c>
      <c r="H33" s="66">
        <f t="shared" ref="H33" si="22">SUM(H26:H32)/5</f>
        <v>10.028</v>
      </c>
      <c r="I33" s="66">
        <f t="shared" ref="I33" si="23">SUM(I26:I32)/5</f>
        <v>10.255999999999998</v>
      </c>
      <c r="J33" s="66">
        <f t="shared" ref="J33" si="24">SUM(J26:J32)/5</f>
        <v>4.589999999999999</v>
      </c>
      <c r="K33" s="66">
        <f t="shared" ref="K33" si="25">SUM(K26:K32)/5</f>
        <v>27.236000000000001</v>
      </c>
      <c r="L33" s="66">
        <f t="shared" ref="L33" si="26">SUM(L26:L32)/5</f>
        <v>72.159520000000015</v>
      </c>
      <c r="M33" s="45">
        <f>SUM(B33:L33)</f>
        <v>173.12152000000003</v>
      </c>
      <c r="N33" s="48">
        <f t="shared" ref="N33" si="27">M33/R33</f>
        <v>15.738320000000003</v>
      </c>
      <c r="O33" s="45">
        <f>MIN(B33:L33)</f>
        <v>-1.5819999999999999</v>
      </c>
      <c r="P33" s="45">
        <f>MAX(B33:L33)</f>
        <v>72.159520000000015</v>
      </c>
      <c r="Q33" s="10">
        <v>9</v>
      </c>
      <c r="R33" s="10">
        <v>11</v>
      </c>
      <c r="S33" s="51">
        <f t="shared" ref="S33" si="28">Q33/R33</f>
        <v>0.81818181818181823</v>
      </c>
    </row>
    <row r="36" spans="1:20" ht="45">
      <c r="A36" s="41" t="s">
        <v>254</v>
      </c>
      <c r="B36" s="49">
        <v>45764</v>
      </c>
      <c r="C36" s="44">
        <v>45793</v>
      </c>
      <c r="D36" s="44">
        <v>45825</v>
      </c>
      <c r="E36" s="44">
        <v>45854</v>
      </c>
      <c r="F36" s="44">
        <v>45882</v>
      </c>
      <c r="G36" s="44">
        <v>45915</v>
      </c>
      <c r="H36" s="44">
        <v>45944</v>
      </c>
      <c r="I36" s="44">
        <v>45975</v>
      </c>
      <c r="J36" s="44">
        <v>46006</v>
      </c>
      <c r="K36" s="44">
        <v>46035</v>
      </c>
      <c r="L36" s="44">
        <v>46064</v>
      </c>
      <c r="M36" s="41" t="s">
        <v>105</v>
      </c>
      <c r="N36" s="41" t="s">
        <v>106</v>
      </c>
      <c r="O36" s="41" t="s">
        <v>107</v>
      </c>
      <c r="P36" s="41" t="s">
        <v>108</v>
      </c>
      <c r="Q36" s="41" t="s">
        <v>102</v>
      </c>
      <c r="R36" s="41" t="s">
        <v>103</v>
      </c>
      <c r="S36" s="41" t="s">
        <v>104</v>
      </c>
      <c r="T36" s="43"/>
    </row>
    <row r="37" spans="1:20">
      <c r="A37" s="70" t="s">
        <v>149</v>
      </c>
      <c r="B37" s="45"/>
      <c r="C37" s="45"/>
      <c r="D37" s="45"/>
      <c r="E37" s="45"/>
      <c r="F37" s="45"/>
      <c r="G37" s="45"/>
      <c r="H37" s="45"/>
      <c r="I37" s="45"/>
      <c r="J37" s="45"/>
      <c r="K37" s="45">
        <v>37</v>
      </c>
      <c r="L37" s="45">
        <v>282</v>
      </c>
      <c r="M37" s="45">
        <f>SUM(B37:L37)</f>
        <v>319</v>
      </c>
      <c r="N37" s="48">
        <f>M37/R37</f>
        <v>159.5</v>
      </c>
      <c r="O37" s="45">
        <f>MIN(B37:L37)</f>
        <v>37</v>
      </c>
      <c r="P37" s="45">
        <f>MAX(B37:L37)</f>
        <v>282</v>
      </c>
      <c r="Q37" s="10">
        <v>2</v>
      </c>
      <c r="R37" s="10">
        <v>2</v>
      </c>
      <c r="S37" s="51">
        <f>Q37/R37</f>
        <v>1</v>
      </c>
      <c r="T37" s="43"/>
    </row>
    <row r="38" spans="1:20">
      <c r="A38" s="67" t="s">
        <v>249</v>
      </c>
      <c r="B38" s="10"/>
      <c r="C38" s="1"/>
      <c r="D38" s="1"/>
      <c r="E38" s="6"/>
      <c r="F38" s="6"/>
      <c r="G38" s="6"/>
      <c r="H38" s="6"/>
      <c r="I38" s="6"/>
      <c r="J38" s="6">
        <v>41.089999999999996</v>
      </c>
      <c r="K38" s="6">
        <v>66.12</v>
      </c>
      <c r="L38" s="6">
        <v>15.16</v>
      </c>
      <c r="M38" s="45">
        <v>122.37</v>
      </c>
      <c r="N38" s="48">
        <v>40.79</v>
      </c>
      <c r="O38" s="10">
        <v>15.16</v>
      </c>
      <c r="P38" s="45">
        <v>66.12</v>
      </c>
      <c r="Q38" s="10">
        <v>3</v>
      </c>
      <c r="R38" s="10">
        <v>3</v>
      </c>
      <c r="S38" s="51">
        <v>1</v>
      </c>
    </row>
    <row r="39" spans="1:20">
      <c r="A39" s="19" t="s">
        <v>143</v>
      </c>
      <c r="B39" s="45"/>
      <c r="C39" s="45"/>
      <c r="D39" s="45"/>
      <c r="E39" s="45"/>
      <c r="F39" s="45"/>
      <c r="G39" s="45"/>
      <c r="H39" s="45"/>
      <c r="I39" s="45"/>
      <c r="J39" s="45"/>
      <c r="K39" s="45">
        <v>36.4</v>
      </c>
      <c r="L39" s="45">
        <v>3.4</v>
      </c>
      <c r="M39" s="45">
        <f>SUM(C39:L39)</f>
        <v>39.799999999999997</v>
      </c>
      <c r="N39" s="48">
        <f>M39/R39</f>
        <v>19.899999999999999</v>
      </c>
      <c r="O39" s="45">
        <f>MIN(B39:L39)</f>
        <v>3.4</v>
      </c>
      <c r="P39" s="45">
        <f>MAX(B39:L39)</f>
        <v>36.4</v>
      </c>
      <c r="Q39" s="10">
        <v>2</v>
      </c>
      <c r="R39" s="10">
        <v>2</v>
      </c>
      <c r="S39" s="51">
        <f>Q39/R39</f>
        <v>1</v>
      </c>
      <c r="T39" s="55"/>
    </row>
    <row r="40" spans="1:20">
      <c r="A40" s="71" t="s">
        <v>110</v>
      </c>
      <c r="B40" s="10">
        <v>7.07</v>
      </c>
      <c r="C40" s="10">
        <v>-7.9099999999999993</v>
      </c>
      <c r="D40" s="10">
        <v>4.0100000000000051</v>
      </c>
      <c r="E40" s="6">
        <v>71.19</v>
      </c>
      <c r="F40" s="6">
        <v>115.13000000000001</v>
      </c>
      <c r="G40" s="6">
        <v>-9.8299999999999947</v>
      </c>
      <c r="H40" s="6">
        <v>31.960000000000004</v>
      </c>
      <c r="I40" s="6">
        <v>47.269999999999996</v>
      </c>
      <c r="J40" s="6">
        <v>-3.879999999999999</v>
      </c>
      <c r="K40" s="6">
        <v>-36.760000000000005</v>
      </c>
      <c r="L40" s="66">
        <v>3.4776000000000007</v>
      </c>
      <c r="M40" s="45">
        <v>218.25000000000006</v>
      </c>
      <c r="N40" s="48">
        <v>19.840909090909097</v>
      </c>
      <c r="O40" s="45">
        <v>-9.8299999999999947</v>
      </c>
      <c r="P40" s="45">
        <v>115.13000000000001</v>
      </c>
      <c r="Q40" s="10">
        <v>7</v>
      </c>
      <c r="R40" s="10">
        <v>11</v>
      </c>
      <c r="S40" s="32">
        <v>0.63636363636363635</v>
      </c>
    </row>
    <row r="41" spans="1:20">
      <c r="A41" s="67" t="s">
        <v>251</v>
      </c>
      <c r="B41" s="10"/>
      <c r="C41" s="1"/>
      <c r="D41" s="1"/>
      <c r="E41" s="6"/>
      <c r="F41" s="6"/>
      <c r="G41" s="6"/>
      <c r="H41" s="6">
        <v>12.870000000000001</v>
      </c>
      <c r="I41" s="6">
        <v>41.069999999999993</v>
      </c>
      <c r="J41" s="6">
        <v>37.349999999999994</v>
      </c>
      <c r="K41" s="6">
        <v>-21.94</v>
      </c>
      <c r="L41" s="6">
        <v>22.330000000000002</v>
      </c>
      <c r="M41" s="45">
        <v>91.679999999999993</v>
      </c>
      <c r="N41" s="48">
        <v>18.335999999999999</v>
      </c>
      <c r="O41" s="10">
        <v>-21.94</v>
      </c>
      <c r="P41" s="45">
        <v>41.069999999999993</v>
      </c>
      <c r="Q41" s="10">
        <v>4</v>
      </c>
      <c r="R41" s="10">
        <v>5</v>
      </c>
      <c r="S41" s="51">
        <v>0.8</v>
      </c>
    </row>
    <row r="42" spans="1:20">
      <c r="A42" s="19" t="s">
        <v>142</v>
      </c>
      <c r="B42" s="10"/>
      <c r="C42" s="1"/>
      <c r="D42" s="1"/>
      <c r="E42" s="6"/>
      <c r="F42" s="6"/>
      <c r="G42" s="6"/>
      <c r="H42" s="6"/>
      <c r="I42" s="6"/>
      <c r="J42" s="6"/>
      <c r="K42" s="6">
        <v>23.5</v>
      </c>
      <c r="L42" s="6">
        <v>8.73</v>
      </c>
      <c r="M42" s="45">
        <f t="shared" ref="M42:M52" si="29">SUM(C42:L42)</f>
        <v>32.230000000000004</v>
      </c>
      <c r="N42" s="48">
        <f>M42/R42</f>
        <v>16.115000000000002</v>
      </c>
      <c r="O42" s="45">
        <f>MIN(B42:L42)</f>
        <v>8.73</v>
      </c>
      <c r="P42" s="45">
        <f>MAX(B42:L42)</f>
        <v>23.5</v>
      </c>
      <c r="Q42" s="10">
        <v>2</v>
      </c>
      <c r="R42" s="10">
        <v>2</v>
      </c>
      <c r="S42" s="51">
        <f>Q42/R42</f>
        <v>1</v>
      </c>
      <c r="T42" s="105"/>
    </row>
    <row r="43" spans="1:20">
      <c r="A43" s="72" t="s">
        <v>28</v>
      </c>
      <c r="B43" s="10"/>
      <c r="C43" s="1"/>
      <c r="D43" s="1"/>
      <c r="E43" s="6">
        <v>18.5</v>
      </c>
      <c r="F43" s="6">
        <v>18.5</v>
      </c>
      <c r="G43" s="6">
        <v>1.98</v>
      </c>
      <c r="H43" s="6">
        <v>13.46</v>
      </c>
      <c r="I43" s="6">
        <v>0.01</v>
      </c>
      <c r="J43" s="6">
        <v>-20</v>
      </c>
      <c r="K43" s="6">
        <v>7.66</v>
      </c>
      <c r="L43" s="6">
        <v>44.56</v>
      </c>
      <c r="M43" s="45">
        <f t="shared" si="29"/>
        <v>84.67</v>
      </c>
      <c r="N43" s="48">
        <f>M43/R43</f>
        <v>10.58375</v>
      </c>
      <c r="O43" s="45">
        <f>MIN(B43:L43)</f>
        <v>-20</v>
      </c>
      <c r="P43" s="45">
        <f>MAX(B43:L43)</f>
        <v>44.56</v>
      </c>
      <c r="Q43" s="10">
        <v>7</v>
      </c>
      <c r="R43" s="10">
        <v>8</v>
      </c>
      <c r="S43" s="51">
        <f>Q43/R43</f>
        <v>0.875</v>
      </c>
    </row>
    <row r="44" spans="1:20">
      <c r="A44" s="69" t="s">
        <v>148</v>
      </c>
      <c r="B44" s="10"/>
      <c r="C44" s="10"/>
      <c r="D44" s="45">
        <v>9.1533333333333342</v>
      </c>
      <c r="E44" s="45">
        <v>9.08</v>
      </c>
      <c r="F44" s="45">
        <v>10.16</v>
      </c>
      <c r="G44" s="45">
        <v>13.713333333333333</v>
      </c>
      <c r="H44" s="45">
        <v>7.4533333333333331</v>
      </c>
      <c r="I44" s="45">
        <v>-2.54</v>
      </c>
      <c r="J44" s="45">
        <v>-5.67</v>
      </c>
      <c r="K44" s="45">
        <v>2.2599999999999998</v>
      </c>
      <c r="L44" s="45">
        <v>3.47</v>
      </c>
      <c r="M44" s="45">
        <f t="shared" si="29"/>
        <v>47.08</v>
      </c>
      <c r="N44" s="48">
        <v>8.26</v>
      </c>
      <c r="O44" s="45">
        <f>MIN(B44:L44)</f>
        <v>-5.67</v>
      </c>
      <c r="P44" s="45">
        <f>MAX(B44:L44)</f>
        <v>13.713333333333333</v>
      </c>
      <c r="Q44" s="10">
        <v>5</v>
      </c>
      <c r="R44" s="10">
        <v>7</v>
      </c>
      <c r="S44" s="51">
        <v>0.83333333333333337</v>
      </c>
    </row>
    <row r="45" spans="1:20">
      <c r="A45" s="71" t="s">
        <v>138</v>
      </c>
      <c r="B45" s="10"/>
      <c r="C45" s="10"/>
      <c r="D45" s="10"/>
      <c r="E45" s="6"/>
      <c r="F45" s="6"/>
      <c r="G45" s="6"/>
      <c r="H45" s="6"/>
      <c r="I45" s="6"/>
      <c r="J45" s="6">
        <v>39</v>
      </c>
      <c r="K45" s="6">
        <v>3</v>
      </c>
      <c r="L45" s="6">
        <v>-18</v>
      </c>
      <c r="M45" s="45">
        <f t="shared" si="29"/>
        <v>24</v>
      </c>
      <c r="N45" s="48">
        <f t="shared" ref="N45:N52" si="30">M45/R45</f>
        <v>8</v>
      </c>
      <c r="O45" s="45">
        <f>MIN(B45:L45)</f>
        <v>-18</v>
      </c>
      <c r="P45" s="45">
        <f>MAX(B45:L45)</f>
        <v>39</v>
      </c>
      <c r="Q45" s="10">
        <v>2</v>
      </c>
      <c r="R45" s="10">
        <v>3</v>
      </c>
      <c r="S45" s="32">
        <f t="shared" ref="S45:S52" si="31">Q45/R45</f>
        <v>0.66666666666666663</v>
      </c>
    </row>
    <row r="46" spans="1:20">
      <c r="A46" s="73" t="s">
        <v>274</v>
      </c>
      <c r="B46" s="10"/>
      <c r="C46" s="1"/>
      <c r="D46" s="10">
        <v>23.54</v>
      </c>
      <c r="E46" s="10">
        <v>10.56</v>
      </c>
      <c r="F46" s="10">
        <v>11.64</v>
      </c>
      <c r="G46" s="10">
        <v>13.6</v>
      </c>
      <c r="H46" s="10">
        <v>-7.58</v>
      </c>
      <c r="I46" s="10">
        <v>-10</v>
      </c>
      <c r="J46" s="10">
        <v>8.75</v>
      </c>
      <c r="K46" s="10">
        <v>-3.55</v>
      </c>
      <c r="L46" s="10">
        <v>0.09</v>
      </c>
      <c r="M46" s="10">
        <f t="shared" si="29"/>
        <v>47.050000000000011</v>
      </c>
      <c r="N46" s="48">
        <f t="shared" si="30"/>
        <v>5.2277777777777787</v>
      </c>
      <c r="O46" s="10">
        <f t="shared" ref="O46:O52" si="32">MIN(C46:L46)</f>
        <v>-10</v>
      </c>
      <c r="P46" s="10">
        <f t="shared" ref="P46:P52" si="33">MAX(C46:L46)</f>
        <v>23.54</v>
      </c>
      <c r="Q46" s="10">
        <v>5</v>
      </c>
      <c r="R46" s="10">
        <v>9</v>
      </c>
      <c r="S46" s="32">
        <f t="shared" si="31"/>
        <v>0.55555555555555558</v>
      </c>
    </row>
    <row r="47" spans="1:20">
      <c r="A47" s="73" t="s">
        <v>277</v>
      </c>
      <c r="B47" s="10"/>
      <c r="C47" s="1"/>
      <c r="D47" s="10">
        <v>3.92</v>
      </c>
      <c r="E47" s="10">
        <v>9.68</v>
      </c>
      <c r="F47" s="10">
        <v>7.32</v>
      </c>
      <c r="G47" s="10">
        <v>4.7</v>
      </c>
      <c r="H47" s="10">
        <v>4.72</v>
      </c>
      <c r="I47" s="10">
        <v>4</v>
      </c>
      <c r="J47" s="10">
        <v>5.74</v>
      </c>
      <c r="K47" s="10">
        <v>2.2599999999999998</v>
      </c>
      <c r="L47" s="10">
        <v>3.47</v>
      </c>
      <c r="M47" s="10">
        <f t="shared" si="29"/>
        <v>45.81</v>
      </c>
      <c r="N47" s="48">
        <f t="shared" si="30"/>
        <v>5.09</v>
      </c>
      <c r="O47" s="10">
        <f t="shared" si="32"/>
        <v>2.2599999999999998</v>
      </c>
      <c r="P47" s="10">
        <f t="shared" si="33"/>
        <v>9.68</v>
      </c>
      <c r="Q47" s="10">
        <v>9</v>
      </c>
      <c r="R47" s="10">
        <v>9</v>
      </c>
      <c r="S47" s="51">
        <f t="shared" si="31"/>
        <v>1</v>
      </c>
    </row>
    <row r="48" spans="1:20">
      <c r="A48" s="73" t="s">
        <v>279</v>
      </c>
      <c r="B48" s="10"/>
      <c r="C48" s="1"/>
      <c r="D48" s="10"/>
      <c r="E48" s="10">
        <v>7</v>
      </c>
      <c r="F48" s="10">
        <v>11.52</v>
      </c>
      <c r="G48" s="10">
        <v>22.84</v>
      </c>
      <c r="H48" s="10">
        <v>25.22</v>
      </c>
      <c r="I48" s="10">
        <v>-1.62</v>
      </c>
      <c r="J48" s="10">
        <v>-31.5</v>
      </c>
      <c r="K48" s="10">
        <v>4.41</v>
      </c>
      <c r="L48" s="45">
        <v>0.59160000000000001</v>
      </c>
      <c r="M48" s="45">
        <f t="shared" si="29"/>
        <v>38.46159999999999</v>
      </c>
      <c r="N48" s="48">
        <f t="shared" si="30"/>
        <v>4.8076999999999988</v>
      </c>
      <c r="O48" s="10">
        <f t="shared" si="32"/>
        <v>-31.5</v>
      </c>
      <c r="P48" s="10">
        <f t="shared" si="33"/>
        <v>25.22</v>
      </c>
      <c r="Q48" s="10">
        <v>6</v>
      </c>
      <c r="R48" s="10">
        <v>8</v>
      </c>
      <c r="S48" s="32">
        <f t="shared" si="31"/>
        <v>0.75</v>
      </c>
    </row>
    <row r="49" spans="1:19">
      <c r="A49" s="73" t="s">
        <v>278</v>
      </c>
      <c r="B49" s="10"/>
      <c r="C49" s="1"/>
      <c r="D49" s="10"/>
      <c r="E49" s="10"/>
      <c r="F49" s="10"/>
      <c r="G49" s="10"/>
      <c r="H49" s="10"/>
      <c r="I49" s="10"/>
      <c r="J49" s="10"/>
      <c r="K49" s="10">
        <v>7.02</v>
      </c>
      <c r="L49" s="10">
        <v>0.14000000000000001</v>
      </c>
      <c r="M49" s="10">
        <f t="shared" si="29"/>
        <v>7.1599999999999993</v>
      </c>
      <c r="N49" s="48">
        <f t="shared" si="30"/>
        <v>3.5799999999999996</v>
      </c>
      <c r="O49" s="10">
        <f t="shared" si="32"/>
        <v>0.14000000000000001</v>
      </c>
      <c r="P49" s="10">
        <f t="shared" si="33"/>
        <v>7.02</v>
      </c>
      <c r="Q49" s="10">
        <v>2</v>
      </c>
      <c r="R49" s="10">
        <v>2</v>
      </c>
      <c r="S49" s="51">
        <f t="shared" si="31"/>
        <v>1</v>
      </c>
    </row>
    <row r="50" spans="1:19">
      <c r="A50" s="67" t="s">
        <v>250</v>
      </c>
      <c r="B50" s="10"/>
      <c r="C50" s="1"/>
      <c r="D50" s="1"/>
      <c r="E50" s="6"/>
      <c r="F50" s="6">
        <v>21.09</v>
      </c>
      <c r="G50" s="6">
        <v>1.5</v>
      </c>
      <c r="H50" s="6">
        <v>49.050000000000004</v>
      </c>
      <c r="I50" s="6">
        <v>18.330000000000002</v>
      </c>
      <c r="J50" s="6">
        <v>-18.54</v>
      </c>
      <c r="K50" s="6">
        <v>13.950000000000001</v>
      </c>
      <c r="L50" s="6">
        <v>-64.5</v>
      </c>
      <c r="M50" s="45">
        <f t="shared" si="29"/>
        <v>20.88000000000001</v>
      </c>
      <c r="N50" s="48">
        <f t="shared" si="30"/>
        <v>2.9828571428571444</v>
      </c>
      <c r="O50" s="10">
        <f t="shared" si="32"/>
        <v>-64.5</v>
      </c>
      <c r="P50" s="45">
        <f t="shared" si="33"/>
        <v>49.050000000000004</v>
      </c>
      <c r="Q50" s="10">
        <v>5</v>
      </c>
      <c r="R50" s="10">
        <v>7</v>
      </c>
      <c r="S50" s="32">
        <f t="shared" si="31"/>
        <v>0.7142857142857143</v>
      </c>
    </row>
    <row r="51" spans="1:19">
      <c r="A51" s="73" t="s">
        <v>286</v>
      </c>
      <c r="B51" s="10"/>
      <c r="C51" s="1"/>
      <c r="D51" s="10"/>
      <c r="E51" s="10"/>
      <c r="F51" s="10"/>
      <c r="G51" s="10"/>
      <c r="H51" s="10"/>
      <c r="I51" s="10"/>
      <c r="J51" s="10"/>
      <c r="K51" s="10">
        <v>4.41</v>
      </c>
      <c r="L51" s="10">
        <v>0.69</v>
      </c>
      <c r="M51" s="10">
        <f t="shared" si="29"/>
        <v>5.0999999999999996</v>
      </c>
      <c r="N51" s="48">
        <f t="shared" si="30"/>
        <v>2.5499999999999998</v>
      </c>
      <c r="O51" s="10">
        <f t="shared" si="32"/>
        <v>0.69</v>
      </c>
      <c r="P51" s="10">
        <f t="shared" si="33"/>
        <v>4.41</v>
      </c>
      <c r="Q51" s="10">
        <v>2</v>
      </c>
      <c r="R51" s="10">
        <v>2</v>
      </c>
      <c r="S51" s="51">
        <f t="shared" si="31"/>
        <v>1</v>
      </c>
    </row>
    <row r="52" spans="1:19">
      <c r="A52" s="73" t="s">
        <v>275</v>
      </c>
      <c r="B52" s="10"/>
      <c r="C52" s="1"/>
      <c r="D52" s="10"/>
      <c r="E52" s="10"/>
      <c r="F52" s="10"/>
      <c r="G52" s="10"/>
      <c r="H52" s="10"/>
      <c r="I52" s="10"/>
      <c r="J52" s="10"/>
      <c r="K52" s="10">
        <v>2.0099999999999998</v>
      </c>
      <c r="L52" s="10">
        <v>2.82</v>
      </c>
      <c r="M52" s="10">
        <f t="shared" si="29"/>
        <v>4.83</v>
      </c>
      <c r="N52" s="48">
        <f t="shared" si="30"/>
        <v>2.415</v>
      </c>
      <c r="O52" s="10">
        <f t="shared" si="32"/>
        <v>2.0099999999999998</v>
      </c>
      <c r="P52" s="10">
        <f t="shared" si="33"/>
        <v>2.82</v>
      </c>
      <c r="Q52" s="10">
        <v>2</v>
      </c>
      <c r="R52" s="10">
        <v>2</v>
      </c>
      <c r="S52" s="51">
        <f t="shared" si="31"/>
        <v>1</v>
      </c>
    </row>
    <row r="53" spans="1:19">
      <c r="A53" s="67" t="s">
        <v>247</v>
      </c>
      <c r="B53" s="10"/>
      <c r="C53" s="1"/>
      <c r="D53" s="1"/>
      <c r="E53" s="6"/>
      <c r="F53" s="6"/>
      <c r="G53" s="6"/>
      <c r="H53" s="66">
        <v>8.9359999999999999</v>
      </c>
      <c r="I53" s="66">
        <v>17.130000000000003</v>
      </c>
      <c r="J53" s="66">
        <v>-7.7099999999999991</v>
      </c>
      <c r="K53" s="66">
        <v>-0.15199999999999997</v>
      </c>
      <c r="L53" s="66">
        <v>-7.9719999999999995</v>
      </c>
      <c r="M53" s="45">
        <v>10.232000000000001</v>
      </c>
      <c r="N53" s="48">
        <v>2.0464000000000002</v>
      </c>
      <c r="O53" s="45">
        <v>-7.9719999999999995</v>
      </c>
      <c r="P53" s="45">
        <v>17.130000000000003</v>
      </c>
      <c r="Q53" s="10">
        <v>3</v>
      </c>
      <c r="R53" s="10">
        <v>5</v>
      </c>
      <c r="S53" s="32">
        <v>0.6</v>
      </c>
    </row>
    <row r="54" spans="1:19">
      <c r="A54" s="25" t="s">
        <v>255</v>
      </c>
      <c r="B54" s="10"/>
      <c r="C54" s="1"/>
      <c r="D54" s="1"/>
      <c r="E54" s="6"/>
      <c r="F54" s="6"/>
      <c r="G54" s="6">
        <v>14.69</v>
      </c>
      <c r="H54" s="6">
        <v>35.479999999999997</v>
      </c>
      <c r="I54" s="6">
        <v>14.32</v>
      </c>
      <c r="J54" s="6">
        <v>-11</v>
      </c>
      <c r="K54" s="6">
        <v>-27</v>
      </c>
      <c r="L54" s="6">
        <v>-21.5</v>
      </c>
      <c r="M54" s="45">
        <f t="shared" ref="M54:M62" si="34">SUM(C54:L54)</f>
        <v>4.9899999999999949</v>
      </c>
      <c r="N54" s="48">
        <f t="shared" ref="N54:N62" si="35">M54/R54</f>
        <v>0.83166666666666578</v>
      </c>
      <c r="O54" s="45">
        <f>MIN(B54:L54)</f>
        <v>-27</v>
      </c>
      <c r="P54" s="45">
        <f>MAX(B54:L54)</f>
        <v>35.479999999999997</v>
      </c>
      <c r="Q54" s="10">
        <v>3</v>
      </c>
      <c r="R54" s="10">
        <v>6</v>
      </c>
      <c r="S54" s="32">
        <f t="shared" ref="S54:S62" si="36">Q54/R54</f>
        <v>0.5</v>
      </c>
    </row>
    <row r="55" spans="1:19">
      <c r="A55" s="73" t="s">
        <v>276</v>
      </c>
      <c r="B55" s="10"/>
      <c r="C55" s="1"/>
      <c r="D55" s="10"/>
      <c r="E55" s="10"/>
      <c r="F55" s="10"/>
      <c r="G55" s="10"/>
      <c r="H55" s="10"/>
      <c r="I55" s="10"/>
      <c r="J55" s="10"/>
      <c r="K55" s="10">
        <v>0.23</v>
      </c>
      <c r="L55" s="10">
        <v>0.05</v>
      </c>
      <c r="M55" s="10">
        <f t="shared" si="34"/>
        <v>0.28000000000000003</v>
      </c>
      <c r="N55" s="48">
        <f t="shared" si="35"/>
        <v>0.14000000000000001</v>
      </c>
      <c r="O55" s="10">
        <f t="shared" ref="O55:O62" si="37">MIN(C55:L55)</f>
        <v>0.05</v>
      </c>
      <c r="P55" s="10">
        <f t="shared" ref="P55:P62" si="38">MAX(C55:L55)</f>
        <v>0.23</v>
      </c>
      <c r="Q55" s="10">
        <v>2</v>
      </c>
      <c r="R55" s="10">
        <v>2</v>
      </c>
      <c r="S55" s="51">
        <f t="shared" si="36"/>
        <v>1</v>
      </c>
    </row>
    <row r="56" spans="1:19">
      <c r="A56" s="73" t="s">
        <v>284</v>
      </c>
      <c r="B56" s="10"/>
      <c r="C56" s="1"/>
      <c r="D56" s="10"/>
      <c r="E56" s="10"/>
      <c r="F56" s="10"/>
      <c r="G56" s="10"/>
      <c r="H56" s="10"/>
      <c r="I56" s="10"/>
      <c r="J56" s="10"/>
      <c r="K56" s="10">
        <v>0.1</v>
      </c>
      <c r="L56" s="10">
        <v>7.0000000000000007E-2</v>
      </c>
      <c r="M56" s="10">
        <f t="shared" si="34"/>
        <v>0.17</v>
      </c>
      <c r="N56" s="48">
        <f t="shared" si="35"/>
        <v>8.5000000000000006E-2</v>
      </c>
      <c r="O56" s="10">
        <f t="shared" si="37"/>
        <v>7.0000000000000007E-2</v>
      </c>
      <c r="P56" s="10">
        <f t="shared" si="38"/>
        <v>0.1</v>
      </c>
      <c r="Q56" s="10">
        <v>2</v>
      </c>
      <c r="R56" s="10">
        <v>2</v>
      </c>
      <c r="S56" s="51">
        <f t="shared" si="36"/>
        <v>1</v>
      </c>
    </row>
    <row r="57" spans="1:19">
      <c r="A57" s="73" t="s">
        <v>283</v>
      </c>
      <c r="B57" s="10"/>
      <c r="C57" s="1"/>
      <c r="D57" s="10"/>
      <c r="E57" s="10"/>
      <c r="F57" s="10"/>
      <c r="G57" s="10"/>
      <c r="H57" s="10"/>
      <c r="I57" s="10"/>
      <c r="J57" s="10"/>
      <c r="K57" s="10">
        <v>0.05</v>
      </c>
      <c r="L57" s="10">
        <v>0.12</v>
      </c>
      <c r="M57" s="10">
        <f t="shared" si="34"/>
        <v>0.16999999999999998</v>
      </c>
      <c r="N57" s="48">
        <f t="shared" si="35"/>
        <v>8.4999999999999992E-2</v>
      </c>
      <c r="O57" s="10">
        <f t="shared" si="37"/>
        <v>0.05</v>
      </c>
      <c r="P57" s="10">
        <f t="shared" si="38"/>
        <v>0.12</v>
      </c>
      <c r="Q57" s="10">
        <v>2</v>
      </c>
      <c r="R57" s="10">
        <v>2</v>
      </c>
      <c r="S57" s="51">
        <f t="shared" si="36"/>
        <v>1</v>
      </c>
    </row>
    <row r="58" spans="1:19">
      <c r="A58" s="73" t="s">
        <v>281</v>
      </c>
      <c r="B58" s="10"/>
      <c r="C58" s="1"/>
      <c r="D58" s="10"/>
      <c r="E58" s="10"/>
      <c r="F58" s="10"/>
      <c r="G58" s="10"/>
      <c r="H58" s="10"/>
      <c r="I58" s="10"/>
      <c r="J58" s="10"/>
      <c r="K58" s="10">
        <v>-0.09</v>
      </c>
      <c r="L58" s="45">
        <v>0.21460000000000001</v>
      </c>
      <c r="M58" s="45">
        <f t="shared" si="34"/>
        <v>0.12460000000000002</v>
      </c>
      <c r="N58" s="48">
        <f t="shared" si="35"/>
        <v>6.2300000000000008E-2</v>
      </c>
      <c r="O58" s="45">
        <f t="shared" si="37"/>
        <v>-0.09</v>
      </c>
      <c r="P58" s="45">
        <f t="shared" si="38"/>
        <v>0.21460000000000001</v>
      </c>
      <c r="Q58" s="10">
        <v>1</v>
      </c>
      <c r="R58" s="10">
        <v>2</v>
      </c>
      <c r="S58" s="32">
        <f t="shared" si="36"/>
        <v>0.5</v>
      </c>
    </row>
    <row r="59" spans="1:19">
      <c r="A59" s="73" t="s">
        <v>280</v>
      </c>
      <c r="B59" s="10"/>
      <c r="C59" s="1"/>
      <c r="D59" s="10"/>
      <c r="E59" s="10"/>
      <c r="F59" s="10"/>
      <c r="G59" s="10"/>
      <c r="H59" s="10"/>
      <c r="I59" s="10"/>
      <c r="J59" s="10"/>
      <c r="K59" s="10">
        <v>0.02</v>
      </c>
      <c r="L59" s="45">
        <v>-1.8200000000000001E-2</v>
      </c>
      <c r="M59" s="45">
        <f t="shared" si="34"/>
        <v>1.7999999999999995E-3</v>
      </c>
      <c r="N59" s="48">
        <f t="shared" si="35"/>
        <v>8.9999999999999976E-4</v>
      </c>
      <c r="O59" s="45">
        <f t="shared" si="37"/>
        <v>-1.8200000000000001E-2</v>
      </c>
      <c r="P59" s="45">
        <f t="shared" si="38"/>
        <v>0.02</v>
      </c>
      <c r="Q59" s="10">
        <v>1</v>
      </c>
      <c r="R59" s="10">
        <v>2</v>
      </c>
      <c r="S59" s="32">
        <f t="shared" si="36"/>
        <v>0.5</v>
      </c>
    </row>
    <row r="60" spans="1:19">
      <c r="A60" s="67" t="s">
        <v>246</v>
      </c>
      <c r="B60" s="10"/>
      <c r="C60" s="1"/>
      <c r="D60" s="1"/>
      <c r="E60" s="6"/>
      <c r="F60" s="6"/>
      <c r="G60" s="6">
        <v>14.69</v>
      </c>
      <c r="H60" s="6">
        <v>35.479999999999997</v>
      </c>
      <c r="I60" s="6">
        <v>14.32</v>
      </c>
      <c r="J60" s="6">
        <v>-10.61</v>
      </c>
      <c r="K60" s="6">
        <v>-8.5500000000000007</v>
      </c>
      <c r="L60" s="6">
        <v>-55.01</v>
      </c>
      <c r="M60" s="45">
        <f t="shared" si="34"/>
        <v>-9.68</v>
      </c>
      <c r="N60" s="57">
        <f t="shared" si="35"/>
        <v>-1.6133333333333333</v>
      </c>
      <c r="O60" s="10">
        <f t="shared" si="37"/>
        <v>-55.01</v>
      </c>
      <c r="P60" s="45">
        <f t="shared" si="38"/>
        <v>35.479999999999997</v>
      </c>
      <c r="Q60" s="10">
        <v>3</v>
      </c>
      <c r="R60" s="10">
        <v>6</v>
      </c>
      <c r="S60" s="32">
        <f t="shared" si="36"/>
        <v>0.5</v>
      </c>
    </row>
    <row r="61" spans="1:19">
      <c r="A61" s="73" t="s">
        <v>285</v>
      </c>
      <c r="B61" s="10"/>
      <c r="C61" s="1"/>
      <c r="D61" s="10"/>
      <c r="E61" s="10"/>
      <c r="F61" s="10"/>
      <c r="G61" s="10"/>
      <c r="H61" s="10"/>
      <c r="I61" s="10"/>
      <c r="J61" s="10"/>
      <c r="K61" s="10">
        <v>-4.87</v>
      </c>
      <c r="L61" s="10">
        <v>0.01</v>
      </c>
      <c r="M61" s="10">
        <f t="shared" si="34"/>
        <v>-4.8600000000000003</v>
      </c>
      <c r="N61" s="57">
        <f t="shared" si="35"/>
        <v>-2.4300000000000002</v>
      </c>
      <c r="O61" s="10">
        <f t="shared" si="37"/>
        <v>-4.87</v>
      </c>
      <c r="P61" s="10">
        <f t="shared" si="38"/>
        <v>0.01</v>
      </c>
      <c r="Q61" s="10">
        <v>1</v>
      </c>
      <c r="R61" s="10">
        <v>2</v>
      </c>
      <c r="S61" s="32">
        <f t="shared" si="36"/>
        <v>0.5</v>
      </c>
    </row>
    <row r="62" spans="1:19">
      <c r="A62" s="67" t="s">
        <v>248</v>
      </c>
      <c r="B62" s="10"/>
      <c r="C62" s="1"/>
      <c r="D62" s="1"/>
      <c r="E62" s="6"/>
      <c r="F62" s="6"/>
      <c r="G62" s="6"/>
      <c r="H62" s="6"/>
      <c r="I62" s="6"/>
      <c r="J62" s="6"/>
      <c r="K62" s="6">
        <v>-27</v>
      </c>
      <c r="L62" s="6">
        <v>19.690000000000001</v>
      </c>
      <c r="M62" s="45">
        <f t="shared" si="34"/>
        <v>-7.3099999999999987</v>
      </c>
      <c r="N62" s="57">
        <f t="shared" si="35"/>
        <v>-3.6549999999999994</v>
      </c>
      <c r="O62" s="10">
        <f t="shared" si="37"/>
        <v>-27</v>
      </c>
      <c r="P62" s="45">
        <f t="shared" si="38"/>
        <v>19.690000000000001</v>
      </c>
      <c r="Q62" s="10">
        <v>1</v>
      </c>
      <c r="R62" s="10">
        <v>2</v>
      </c>
      <c r="S62" s="32">
        <f t="shared" si="36"/>
        <v>0.5</v>
      </c>
    </row>
    <row r="63" spans="1:19">
      <c r="A63" s="19" t="s">
        <v>256</v>
      </c>
      <c r="B63" s="45"/>
      <c r="C63" s="45"/>
      <c r="D63" s="45"/>
      <c r="E63" s="45">
        <v>5.4740000000000002</v>
      </c>
      <c r="F63" s="45">
        <v>4.3445000000000018</v>
      </c>
      <c r="G63" s="45">
        <v>22.7974</v>
      </c>
      <c r="H63" s="45">
        <v>-5.5847999999999978</v>
      </c>
      <c r="I63" s="45">
        <v>8.4282000000000004</v>
      </c>
      <c r="J63" s="45">
        <v>-75.614399999999989</v>
      </c>
      <c r="K63" s="45">
        <v>-19.911199999999997</v>
      </c>
      <c r="L63" s="45">
        <v>20.244999999999994</v>
      </c>
      <c r="M63" s="45">
        <v>-39.821299999999994</v>
      </c>
      <c r="N63" s="57">
        <v>-4.9776624999999992</v>
      </c>
      <c r="O63" s="45">
        <v>-75.614399999999989</v>
      </c>
      <c r="P63" s="45">
        <v>22.7974</v>
      </c>
      <c r="Q63" s="10">
        <v>5</v>
      </c>
      <c r="R63" s="10">
        <v>8</v>
      </c>
      <c r="S63" s="32">
        <v>0.625</v>
      </c>
    </row>
    <row r="64" spans="1:19">
      <c r="A64" s="19" t="s">
        <v>257</v>
      </c>
      <c r="B64" s="10"/>
      <c r="C64" s="1"/>
      <c r="D64" s="1"/>
      <c r="E64" s="6"/>
      <c r="F64" s="6"/>
      <c r="G64" s="6"/>
      <c r="H64" s="6"/>
      <c r="I64" s="6"/>
      <c r="J64" s="6"/>
      <c r="K64" s="6">
        <v>-10.56</v>
      </c>
      <c r="L64" s="6">
        <v>-5.56</v>
      </c>
      <c r="M64" s="45">
        <f>SUM(C64:L64)</f>
        <v>-16.12</v>
      </c>
      <c r="N64" s="57">
        <f>M64/R64</f>
        <v>-8.06</v>
      </c>
      <c r="O64" s="45">
        <f>MIN(B64:L64)</f>
        <v>-10.56</v>
      </c>
      <c r="P64" s="45">
        <f>MAX(B64:L64)</f>
        <v>-5.56</v>
      </c>
      <c r="Q64" s="10">
        <v>0</v>
      </c>
      <c r="R64" s="10">
        <v>2</v>
      </c>
      <c r="S64" s="32">
        <f>Q64/R64</f>
        <v>0</v>
      </c>
    </row>
    <row r="65" spans="1:26">
      <c r="A65" s="73" t="s">
        <v>282</v>
      </c>
      <c r="B65" s="10"/>
      <c r="C65" s="1"/>
      <c r="D65" s="10"/>
      <c r="E65" s="10"/>
      <c r="F65" s="10"/>
      <c r="G65" s="10"/>
      <c r="H65" s="10"/>
      <c r="I65" s="10"/>
      <c r="J65" s="10"/>
      <c r="K65" s="10">
        <v>-22</v>
      </c>
      <c r="L65" s="45">
        <v>7.5199999999999989E-2</v>
      </c>
      <c r="M65" s="45">
        <f>SUM(C65:L65)</f>
        <v>-21.924800000000001</v>
      </c>
      <c r="N65" s="57">
        <f>M65/R65</f>
        <v>-10.962400000000001</v>
      </c>
      <c r="O65" s="45">
        <f>MIN(C65:L65)</f>
        <v>-22</v>
      </c>
      <c r="P65" s="45">
        <f>MAX(C65:L65)</f>
        <v>7.5199999999999989E-2</v>
      </c>
      <c r="Q65" s="10">
        <v>1</v>
      </c>
      <c r="R65" s="10">
        <v>2</v>
      </c>
      <c r="S65" s="32">
        <f>Q65/R65</f>
        <v>0.5</v>
      </c>
    </row>
    <row r="66" spans="1:26">
      <c r="A66" s="19" t="s">
        <v>258</v>
      </c>
      <c r="B66" s="10"/>
      <c r="C66" s="1"/>
      <c r="D66" s="1"/>
      <c r="E66" s="6"/>
      <c r="F66" s="6"/>
      <c r="G66" s="6"/>
      <c r="H66" s="6"/>
      <c r="I66" s="6"/>
      <c r="J66" s="6"/>
      <c r="K66" s="6">
        <v>-19.2</v>
      </c>
      <c r="L66" s="6">
        <v>-12.78</v>
      </c>
      <c r="M66" s="45">
        <f>SUM(C66:L66)</f>
        <v>-31.979999999999997</v>
      </c>
      <c r="N66" s="57">
        <f>M66/R66</f>
        <v>-15.989999999999998</v>
      </c>
      <c r="O66" s="45">
        <f>MIN(B66:L66)</f>
        <v>-19.2</v>
      </c>
      <c r="P66" s="45">
        <f>MAX(B66:L66)</f>
        <v>-12.78</v>
      </c>
      <c r="Q66" s="10">
        <v>0</v>
      </c>
      <c r="R66" s="10">
        <v>2</v>
      </c>
      <c r="S66" s="32">
        <f>Q66/R66</f>
        <v>0</v>
      </c>
    </row>
    <row r="67" spans="1:26">
      <c r="A67" s="10" t="s">
        <v>5</v>
      </c>
      <c r="B67" s="46">
        <f t="shared" ref="B67:J67" si="39">SUM(B37:B66)</f>
        <v>7.07</v>
      </c>
      <c r="C67" s="46">
        <f t="shared" si="39"/>
        <v>-7.9099999999999993</v>
      </c>
      <c r="D67" s="46">
        <f t="shared" si="39"/>
        <v>40.623333333333342</v>
      </c>
      <c r="E67" s="46">
        <f t="shared" si="39"/>
        <v>131.48399999999998</v>
      </c>
      <c r="F67" s="46">
        <f t="shared" si="39"/>
        <v>199.70450000000002</v>
      </c>
      <c r="G67" s="46">
        <f t="shared" si="39"/>
        <v>100.68073333333334</v>
      </c>
      <c r="H67" s="46">
        <f t="shared" si="39"/>
        <v>211.46453333333332</v>
      </c>
      <c r="I67" s="46">
        <f t="shared" si="39"/>
        <v>150.71819999999997</v>
      </c>
      <c r="J67" s="46">
        <f t="shared" si="39"/>
        <v>-52.594400000000007</v>
      </c>
      <c r="K67" s="46">
        <f>SUM(K37:K66)</f>
        <v>8.8168000000000042</v>
      </c>
      <c r="L67" s="46">
        <f>SUM(L37:L66)</f>
        <v>246.0638000000001</v>
      </c>
      <c r="M67" s="46">
        <f>SUM(B67:K67)</f>
        <v>790.05770000000007</v>
      </c>
      <c r="N67" s="46">
        <f t="shared" ref="N67" si="40">M67/R67</f>
        <v>79.005770000000012</v>
      </c>
      <c r="O67" s="45">
        <f t="shared" ref="O67" si="41">MIN(B67:L67)</f>
        <v>-52.594400000000007</v>
      </c>
      <c r="P67" s="45">
        <f t="shared" ref="P67" si="42">MAX(B67:L67)</f>
        <v>246.0638000000001</v>
      </c>
      <c r="Q67" s="20">
        <v>8</v>
      </c>
      <c r="R67" s="20">
        <v>10</v>
      </c>
      <c r="S67" s="47">
        <f t="shared" ref="S67" si="43">Q67/R67</f>
        <v>0.8</v>
      </c>
    </row>
    <row r="68" spans="1:26">
      <c r="A68" s="24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35"/>
      <c r="P68" s="35"/>
      <c r="Q68" s="43"/>
      <c r="R68" s="43"/>
      <c r="S68" s="56"/>
    </row>
    <row r="73" spans="1:26" ht="45">
      <c r="A73" s="13" t="s">
        <v>273</v>
      </c>
      <c r="B73" s="49">
        <v>45764</v>
      </c>
      <c r="C73" s="44">
        <v>45793</v>
      </c>
      <c r="D73" s="44">
        <v>45825</v>
      </c>
      <c r="E73" s="44">
        <v>45854</v>
      </c>
      <c r="F73" s="44">
        <v>45882</v>
      </c>
      <c r="G73" s="44">
        <v>45915</v>
      </c>
      <c r="H73" s="44">
        <v>45944</v>
      </c>
      <c r="I73" s="44">
        <v>45975</v>
      </c>
      <c r="J73" s="44">
        <v>46006</v>
      </c>
      <c r="K73" s="44">
        <v>46035</v>
      </c>
      <c r="L73" s="44">
        <v>46064</v>
      </c>
      <c r="M73" s="41" t="s">
        <v>105</v>
      </c>
      <c r="N73" s="41" t="s">
        <v>106</v>
      </c>
      <c r="O73" s="41" t="s">
        <v>107</v>
      </c>
      <c r="P73" s="41" t="s">
        <v>108</v>
      </c>
      <c r="Q73" s="41" t="s">
        <v>102</v>
      </c>
      <c r="R73" s="41" t="s">
        <v>103</v>
      </c>
      <c r="S73" s="41" t="s">
        <v>104</v>
      </c>
      <c r="W73" s="42" t="s">
        <v>291</v>
      </c>
      <c r="X73" s="42" t="s">
        <v>293</v>
      </c>
      <c r="Y73" s="42" t="s">
        <v>292</v>
      </c>
      <c r="Z73" s="75" t="s">
        <v>295</v>
      </c>
    </row>
    <row r="74" spans="1:26">
      <c r="A74" s="10" t="s">
        <v>263</v>
      </c>
      <c r="B74" s="10"/>
      <c r="C74" s="1"/>
      <c r="D74" s="10">
        <v>23.54</v>
      </c>
      <c r="E74" s="10">
        <v>10.56</v>
      </c>
      <c r="F74" s="10">
        <v>11.64</v>
      </c>
      <c r="G74" s="10">
        <v>13.6</v>
      </c>
      <c r="H74" s="10">
        <v>-7.58</v>
      </c>
      <c r="I74" s="10">
        <v>-10</v>
      </c>
      <c r="J74" s="10">
        <v>8.75</v>
      </c>
      <c r="K74" s="10">
        <v>-3.55</v>
      </c>
      <c r="L74" s="10">
        <v>0.09</v>
      </c>
      <c r="M74" s="10">
        <f>SUM(C74:L74)</f>
        <v>47.050000000000011</v>
      </c>
      <c r="N74" s="46">
        <f>M74/R74</f>
        <v>5.2277777777777787</v>
      </c>
      <c r="O74" s="10">
        <f>MIN(C74:L74)</f>
        <v>-10</v>
      </c>
      <c r="P74" s="10">
        <f>MAX(C74:L74)</f>
        <v>23.54</v>
      </c>
      <c r="Q74" s="10">
        <v>5</v>
      </c>
      <c r="R74" s="10">
        <v>9</v>
      </c>
      <c r="S74" s="32">
        <f>Q74/R74</f>
        <v>0.55555555555555558</v>
      </c>
      <c r="W74" s="45">
        <f t="shared" ref="W74:W76" si="44">V74/50</f>
        <v>0</v>
      </c>
      <c r="X74" s="10">
        <v>0</v>
      </c>
      <c r="Y74" s="45">
        <f t="shared" ref="Y74:Y76" si="45">W74</f>
        <v>0</v>
      </c>
      <c r="Z74" s="45">
        <f>Y74-X74</f>
        <v>0</v>
      </c>
    </row>
    <row r="75" spans="1:26">
      <c r="A75" s="10" t="s">
        <v>259</v>
      </c>
      <c r="B75" s="10"/>
      <c r="C75" s="1"/>
      <c r="D75" s="10"/>
      <c r="E75" s="10"/>
      <c r="F75" s="10"/>
      <c r="G75" s="10"/>
      <c r="H75" s="10"/>
      <c r="I75" s="10"/>
      <c r="J75" s="10"/>
      <c r="K75" s="10">
        <v>2.0099999999999998</v>
      </c>
      <c r="L75" s="10">
        <v>2.82</v>
      </c>
      <c r="M75" s="10">
        <f t="shared" ref="M75:M86" si="46">SUM(C75:L75)</f>
        <v>4.83</v>
      </c>
      <c r="N75" s="46">
        <f t="shared" ref="N75:N86" si="47">M75/R75</f>
        <v>2.415</v>
      </c>
      <c r="O75" s="10">
        <f t="shared" ref="O75:O86" si="48">MIN(C75:L75)</f>
        <v>2.0099999999999998</v>
      </c>
      <c r="P75" s="10">
        <f t="shared" ref="P75:P86" si="49">MAX(C75:L75)</f>
        <v>2.82</v>
      </c>
      <c r="Q75" s="10">
        <v>2</v>
      </c>
      <c r="R75" s="10">
        <v>2</v>
      </c>
      <c r="S75" s="32">
        <f>Q75/R75</f>
        <v>1</v>
      </c>
      <c r="W75" s="45">
        <f t="shared" si="44"/>
        <v>0</v>
      </c>
      <c r="X75" s="10">
        <v>0</v>
      </c>
      <c r="Y75" s="45">
        <f t="shared" si="45"/>
        <v>0</v>
      </c>
      <c r="Z75" s="45">
        <f t="shared" ref="Z75:Z76" si="50">Y75-X75</f>
        <v>0</v>
      </c>
    </row>
    <row r="76" spans="1:26">
      <c r="A76" s="10" t="s">
        <v>260</v>
      </c>
      <c r="B76" s="10"/>
      <c r="C76" s="1"/>
      <c r="D76" s="10"/>
      <c r="E76" s="10"/>
      <c r="F76" s="10"/>
      <c r="G76" s="10"/>
      <c r="H76" s="10"/>
      <c r="I76" s="10"/>
      <c r="J76" s="10"/>
      <c r="K76" s="10">
        <v>0.23</v>
      </c>
      <c r="L76" s="10">
        <v>0.05</v>
      </c>
      <c r="M76" s="10">
        <f t="shared" si="46"/>
        <v>0.28000000000000003</v>
      </c>
      <c r="N76" s="46">
        <f t="shared" si="47"/>
        <v>0.14000000000000001</v>
      </c>
      <c r="O76" s="10">
        <f t="shared" si="48"/>
        <v>0.05</v>
      </c>
      <c r="P76" s="10">
        <f t="shared" si="49"/>
        <v>0.23</v>
      </c>
      <c r="Q76" s="10">
        <v>2</v>
      </c>
      <c r="R76" s="10">
        <v>2</v>
      </c>
      <c r="S76" s="32">
        <f>Q76/R76</f>
        <v>1</v>
      </c>
      <c r="W76" s="45">
        <f t="shared" si="44"/>
        <v>0</v>
      </c>
      <c r="X76" s="10">
        <v>0</v>
      </c>
      <c r="Y76" s="45">
        <f t="shared" si="45"/>
        <v>0</v>
      </c>
      <c r="Z76" s="45">
        <f t="shared" si="50"/>
        <v>0</v>
      </c>
    </row>
    <row r="77" spans="1:26">
      <c r="A77" s="10" t="s">
        <v>261</v>
      </c>
      <c r="B77" s="10"/>
      <c r="C77" s="1"/>
      <c r="D77" s="10">
        <v>3.92</v>
      </c>
      <c r="E77" s="10">
        <v>9.68</v>
      </c>
      <c r="F77" s="10">
        <v>7.32</v>
      </c>
      <c r="G77" s="10">
        <v>4.7</v>
      </c>
      <c r="H77" s="10">
        <v>4.72</v>
      </c>
      <c r="I77" s="10">
        <v>4</v>
      </c>
      <c r="J77" s="10">
        <v>5.74</v>
      </c>
      <c r="K77" s="10">
        <v>2.2599999999999998</v>
      </c>
      <c r="L77" s="10">
        <v>3.47</v>
      </c>
      <c r="M77" s="10">
        <f t="shared" si="46"/>
        <v>45.81</v>
      </c>
      <c r="N77" s="46">
        <f t="shared" si="47"/>
        <v>5.09</v>
      </c>
      <c r="O77" s="10">
        <f t="shared" si="48"/>
        <v>2.2599999999999998</v>
      </c>
      <c r="P77" s="10">
        <f t="shared" si="49"/>
        <v>9.68</v>
      </c>
      <c r="Q77" s="10">
        <v>9</v>
      </c>
      <c r="R77" s="10">
        <v>9</v>
      </c>
      <c r="S77" s="32">
        <f t="shared" ref="S77:S83" si="51">Q77/R77</f>
        <v>1</v>
      </c>
      <c r="W77" s="45">
        <f t="shared" ref="W77:W86" si="52">V77/50</f>
        <v>0</v>
      </c>
      <c r="X77" s="10">
        <v>0</v>
      </c>
      <c r="Y77" s="45">
        <f t="shared" ref="Y77:Y86" si="53">W77</f>
        <v>0</v>
      </c>
      <c r="Z77" s="45">
        <f t="shared" ref="Z77:Z86" si="54">Y77-X77</f>
        <v>0</v>
      </c>
    </row>
    <row r="78" spans="1:26">
      <c r="A78" s="10" t="s">
        <v>264</v>
      </c>
      <c r="B78" s="10"/>
      <c r="C78" s="1"/>
      <c r="D78" s="10"/>
      <c r="E78" s="10"/>
      <c r="F78" s="10"/>
      <c r="G78" s="10"/>
      <c r="H78" s="10"/>
      <c r="I78" s="10"/>
      <c r="J78" s="10"/>
      <c r="K78" s="10">
        <v>7.02</v>
      </c>
      <c r="L78" s="10">
        <v>0.14000000000000001</v>
      </c>
      <c r="M78" s="10">
        <f t="shared" si="46"/>
        <v>7.1599999999999993</v>
      </c>
      <c r="N78" s="46">
        <f t="shared" si="47"/>
        <v>3.5799999999999996</v>
      </c>
      <c r="O78" s="10">
        <f t="shared" si="48"/>
        <v>0.14000000000000001</v>
      </c>
      <c r="P78" s="10">
        <f t="shared" si="49"/>
        <v>7.02</v>
      </c>
      <c r="Q78" s="10">
        <v>2</v>
      </c>
      <c r="R78" s="10">
        <v>2</v>
      </c>
      <c r="S78" s="32">
        <f>Q78/R78</f>
        <v>1</v>
      </c>
      <c r="W78" s="45">
        <f t="shared" si="52"/>
        <v>0</v>
      </c>
      <c r="X78" s="10">
        <v>0</v>
      </c>
      <c r="Y78" s="45">
        <f t="shared" si="53"/>
        <v>0</v>
      </c>
      <c r="Z78" s="45">
        <f t="shared" si="54"/>
        <v>0</v>
      </c>
    </row>
    <row r="79" spans="1:26">
      <c r="A79" s="10" t="s">
        <v>265</v>
      </c>
      <c r="B79" s="10"/>
      <c r="C79" s="1"/>
      <c r="D79" s="10"/>
      <c r="E79" s="10">
        <v>7</v>
      </c>
      <c r="F79" s="10">
        <v>11.52</v>
      </c>
      <c r="G79" s="10">
        <v>22.84</v>
      </c>
      <c r="H79" s="10">
        <v>25.22</v>
      </c>
      <c r="I79" s="10">
        <v>-1.62</v>
      </c>
      <c r="J79" s="10">
        <v>-31.5</v>
      </c>
      <c r="K79" s="10">
        <v>4.41</v>
      </c>
      <c r="L79" s="45">
        <v>0.59160000000000001</v>
      </c>
      <c r="M79" s="45">
        <f t="shared" si="46"/>
        <v>38.46159999999999</v>
      </c>
      <c r="N79" s="46">
        <f t="shared" si="47"/>
        <v>4.8076999999999988</v>
      </c>
      <c r="O79" s="10">
        <f t="shared" si="48"/>
        <v>-31.5</v>
      </c>
      <c r="P79" s="10">
        <f t="shared" si="49"/>
        <v>25.22</v>
      </c>
      <c r="Q79" s="10">
        <v>6</v>
      </c>
      <c r="R79" s="10">
        <v>8</v>
      </c>
      <c r="S79" s="32">
        <f t="shared" si="51"/>
        <v>0.75</v>
      </c>
      <c r="W79" s="45">
        <f t="shared" si="52"/>
        <v>0</v>
      </c>
      <c r="X79" s="10">
        <v>0</v>
      </c>
      <c r="Y79" s="45">
        <f t="shared" si="53"/>
        <v>0</v>
      </c>
      <c r="Z79" s="45">
        <f t="shared" si="54"/>
        <v>0</v>
      </c>
    </row>
    <row r="80" spans="1:26">
      <c r="A80" s="10" t="s">
        <v>266</v>
      </c>
      <c r="B80" s="10"/>
      <c r="C80" s="1"/>
      <c r="D80" s="10"/>
      <c r="E80" s="10"/>
      <c r="F80" s="10"/>
      <c r="G80" s="10"/>
      <c r="H80" s="10"/>
      <c r="I80" s="10"/>
      <c r="J80" s="10"/>
      <c r="K80" s="10">
        <v>0.02</v>
      </c>
      <c r="L80" s="45">
        <v>-1.8200000000000001E-2</v>
      </c>
      <c r="M80" s="45">
        <f t="shared" si="46"/>
        <v>1.7999999999999995E-3</v>
      </c>
      <c r="N80" s="46">
        <f t="shared" si="47"/>
        <v>8.9999999999999976E-4</v>
      </c>
      <c r="O80" s="45">
        <f t="shared" si="48"/>
        <v>-1.8200000000000001E-2</v>
      </c>
      <c r="P80" s="45">
        <f t="shared" si="49"/>
        <v>0.02</v>
      </c>
      <c r="Q80" s="10">
        <v>1</v>
      </c>
      <c r="R80" s="10">
        <v>2</v>
      </c>
      <c r="S80" s="32">
        <f t="shared" ref="S80:S82" si="55">Q80/R80</f>
        <v>0.5</v>
      </c>
      <c r="W80" s="45">
        <f t="shared" si="52"/>
        <v>0</v>
      </c>
      <c r="X80" s="10">
        <v>0</v>
      </c>
      <c r="Y80" s="45">
        <f t="shared" si="53"/>
        <v>0</v>
      </c>
      <c r="Z80" s="45">
        <f t="shared" si="54"/>
        <v>0</v>
      </c>
    </row>
    <row r="81" spans="1:26">
      <c r="A81" s="10" t="s">
        <v>271</v>
      </c>
      <c r="B81" s="10"/>
      <c r="C81" s="1"/>
      <c r="D81" s="10"/>
      <c r="E81" s="10"/>
      <c r="F81" s="10"/>
      <c r="G81" s="10"/>
      <c r="H81" s="10"/>
      <c r="I81" s="10"/>
      <c r="J81" s="10"/>
      <c r="K81" s="10">
        <v>-0.09</v>
      </c>
      <c r="L81" s="45">
        <v>0.21460000000000001</v>
      </c>
      <c r="M81" s="45">
        <f t="shared" si="46"/>
        <v>0.12460000000000002</v>
      </c>
      <c r="N81" s="46">
        <f t="shared" si="47"/>
        <v>6.2300000000000008E-2</v>
      </c>
      <c r="O81" s="45">
        <f t="shared" si="48"/>
        <v>-0.09</v>
      </c>
      <c r="P81" s="45">
        <f t="shared" si="49"/>
        <v>0.21460000000000001</v>
      </c>
      <c r="Q81" s="10">
        <v>1</v>
      </c>
      <c r="R81" s="10">
        <v>2</v>
      </c>
      <c r="S81" s="32">
        <f t="shared" si="55"/>
        <v>0.5</v>
      </c>
      <c r="W81" s="45">
        <f t="shared" si="52"/>
        <v>0</v>
      </c>
      <c r="X81" s="10">
        <v>0</v>
      </c>
      <c r="Y81" s="45">
        <f t="shared" si="53"/>
        <v>0</v>
      </c>
      <c r="Z81" s="45">
        <f t="shared" si="54"/>
        <v>0</v>
      </c>
    </row>
    <row r="82" spans="1:26">
      <c r="A82" s="10" t="s">
        <v>272</v>
      </c>
      <c r="B82" s="10"/>
      <c r="C82" s="1"/>
      <c r="D82" s="10"/>
      <c r="E82" s="10"/>
      <c r="F82" s="10"/>
      <c r="G82" s="10"/>
      <c r="H82" s="10"/>
      <c r="I82" s="10"/>
      <c r="J82" s="10"/>
      <c r="K82" s="10">
        <v>-22</v>
      </c>
      <c r="L82" s="45">
        <v>7.5199999999999989E-2</v>
      </c>
      <c r="M82" s="45">
        <f t="shared" si="46"/>
        <v>-21.924800000000001</v>
      </c>
      <c r="N82" s="46">
        <f t="shared" si="47"/>
        <v>-10.962400000000001</v>
      </c>
      <c r="O82" s="45">
        <f t="shared" si="48"/>
        <v>-22</v>
      </c>
      <c r="P82" s="45">
        <f t="shared" si="49"/>
        <v>7.5199999999999989E-2</v>
      </c>
      <c r="Q82" s="10">
        <v>1</v>
      </c>
      <c r="R82" s="10">
        <v>2</v>
      </c>
      <c r="S82" s="32">
        <f t="shared" si="55"/>
        <v>0.5</v>
      </c>
      <c r="W82" s="45">
        <f t="shared" si="52"/>
        <v>0</v>
      </c>
      <c r="X82" s="10">
        <v>0</v>
      </c>
      <c r="Y82" s="45">
        <f t="shared" si="53"/>
        <v>0</v>
      </c>
      <c r="Z82" s="45">
        <f t="shared" si="54"/>
        <v>0</v>
      </c>
    </row>
    <row r="83" spans="1:26">
      <c r="A83" s="10" t="s">
        <v>267</v>
      </c>
      <c r="B83" s="10"/>
      <c r="C83" s="1"/>
      <c r="D83" s="10"/>
      <c r="E83" s="10"/>
      <c r="F83" s="10"/>
      <c r="G83" s="10"/>
      <c r="H83" s="10"/>
      <c r="I83" s="10"/>
      <c r="J83" s="10"/>
      <c r="K83" s="10">
        <v>0.05</v>
      </c>
      <c r="L83" s="10">
        <v>0.12</v>
      </c>
      <c r="M83" s="10">
        <f t="shared" si="46"/>
        <v>0.16999999999999998</v>
      </c>
      <c r="N83" s="46">
        <f t="shared" si="47"/>
        <v>8.4999999999999992E-2</v>
      </c>
      <c r="O83" s="10">
        <f t="shared" si="48"/>
        <v>0.05</v>
      </c>
      <c r="P83" s="10">
        <f t="shared" si="49"/>
        <v>0.12</v>
      </c>
      <c r="Q83" s="10">
        <v>2</v>
      </c>
      <c r="R83" s="10">
        <v>2</v>
      </c>
      <c r="S83" s="32">
        <f t="shared" si="51"/>
        <v>1</v>
      </c>
      <c r="W83" s="45">
        <f t="shared" si="52"/>
        <v>0</v>
      </c>
      <c r="X83" s="10">
        <v>0</v>
      </c>
      <c r="Y83" s="45">
        <f t="shared" si="53"/>
        <v>0</v>
      </c>
      <c r="Z83" s="45">
        <f t="shared" si="54"/>
        <v>0</v>
      </c>
    </row>
    <row r="84" spans="1:26">
      <c r="A84" s="10" t="s">
        <v>268</v>
      </c>
      <c r="B84" s="10"/>
      <c r="C84" s="1"/>
      <c r="D84" s="10"/>
      <c r="E84" s="10"/>
      <c r="F84" s="10"/>
      <c r="G84" s="10"/>
      <c r="H84" s="10"/>
      <c r="I84" s="10"/>
      <c r="J84" s="10"/>
      <c r="K84" s="10">
        <v>0.1</v>
      </c>
      <c r="L84" s="10">
        <v>7.0000000000000007E-2</v>
      </c>
      <c r="M84" s="10">
        <f t="shared" si="46"/>
        <v>0.17</v>
      </c>
      <c r="N84" s="46">
        <f t="shared" si="47"/>
        <v>8.5000000000000006E-2</v>
      </c>
      <c r="O84" s="10">
        <f t="shared" si="48"/>
        <v>7.0000000000000007E-2</v>
      </c>
      <c r="P84" s="10">
        <f t="shared" si="49"/>
        <v>0.1</v>
      </c>
      <c r="Q84" s="10">
        <v>2</v>
      </c>
      <c r="R84" s="10">
        <v>2</v>
      </c>
      <c r="S84" s="32">
        <f>Q84/R84</f>
        <v>1</v>
      </c>
      <c r="W84" s="45">
        <f t="shared" si="52"/>
        <v>0</v>
      </c>
      <c r="X84" s="10">
        <v>0</v>
      </c>
      <c r="Y84" s="45">
        <f t="shared" si="53"/>
        <v>0</v>
      </c>
      <c r="Z84" s="45">
        <f t="shared" si="54"/>
        <v>0</v>
      </c>
    </row>
    <row r="85" spans="1:26">
      <c r="A85" s="10" t="s">
        <v>269</v>
      </c>
      <c r="B85" s="10"/>
      <c r="C85" s="1"/>
      <c r="D85" s="10"/>
      <c r="E85" s="10"/>
      <c r="F85" s="10"/>
      <c r="G85" s="10"/>
      <c r="H85" s="10"/>
      <c r="I85" s="10"/>
      <c r="J85" s="10"/>
      <c r="K85" s="10">
        <v>-4.87</v>
      </c>
      <c r="L85" s="10">
        <v>0.01</v>
      </c>
      <c r="M85" s="10">
        <f t="shared" si="46"/>
        <v>-4.8600000000000003</v>
      </c>
      <c r="N85" s="46">
        <f t="shared" si="47"/>
        <v>-2.4300000000000002</v>
      </c>
      <c r="O85" s="10">
        <f t="shared" si="48"/>
        <v>-4.87</v>
      </c>
      <c r="P85" s="10">
        <f t="shared" si="49"/>
        <v>0.01</v>
      </c>
      <c r="Q85" s="10">
        <v>1</v>
      </c>
      <c r="R85" s="10">
        <v>2</v>
      </c>
      <c r="S85" s="32">
        <f t="shared" ref="S85:S87" si="56">Q85/R85</f>
        <v>0.5</v>
      </c>
      <c r="W85" s="45">
        <f t="shared" si="52"/>
        <v>0</v>
      </c>
      <c r="X85" s="10">
        <v>0</v>
      </c>
      <c r="Y85" s="45">
        <f t="shared" si="53"/>
        <v>0</v>
      </c>
      <c r="Z85" s="45">
        <f t="shared" si="54"/>
        <v>0</v>
      </c>
    </row>
    <row r="86" spans="1:26">
      <c r="A86" s="10" t="s">
        <v>270</v>
      </c>
      <c r="B86" s="10"/>
      <c r="C86" s="1"/>
      <c r="D86" s="10"/>
      <c r="E86" s="10"/>
      <c r="F86" s="10"/>
      <c r="G86" s="10"/>
      <c r="H86" s="10"/>
      <c r="I86" s="10"/>
      <c r="J86" s="10"/>
      <c r="K86" s="10">
        <v>4.41</v>
      </c>
      <c r="L86" s="10">
        <v>0.69</v>
      </c>
      <c r="M86" s="10">
        <f t="shared" si="46"/>
        <v>5.0999999999999996</v>
      </c>
      <c r="N86" s="46">
        <f t="shared" si="47"/>
        <v>2.5499999999999998</v>
      </c>
      <c r="O86" s="10">
        <f t="shared" si="48"/>
        <v>0.69</v>
      </c>
      <c r="P86" s="10">
        <f t="shared" si="49"/>
        <v>4.41</v>
      </c>
      <c r="Q86" s="10">
        <v>2</v>
      </c>
      <c r="R86" s="10">
        <v>2</v>
      </c>
      <c r="S86" s="32">
        <f t="shared" si="56"/>
        <v>1</v>
      </c>
      <c r="W86" s="45">
        <f t="shared" si="52"/>
        <v>0</v>
      </c>
      <c r="X86" s="10">
        <v>0</v>
      </c>
      <c r="Y86" s="45">
        <f t="shared" si="53"/>
        <v>0</v>
      </c>
      <c r="Z86" s="45">
        <f t="shared" si="54"/>
        <v>0</v>
      </c>
    </row>
    <row r="87" spans="1:26">
      <c r="A87" s="10" t="s">
        <v>5</v>
      </c>
      <c r="B87" s="46"/>
      <c r="C87" s="46"/>
      <c r="D87" s="45">
        <f t="shared" ref="D87:J87" si="57">SUM(D74:D86)</f>
        <v>27.46</v>
      </c>
      <c r="E87" s="45">
        <f t="shared" si="57"/>
        <v>27.240000000000002</v>
      </c>
      <c r="F87" s="45">
        <f t="shared" si="57"/>
        <v>30.48</v>
      </c>
      <c r="G87" s="45">
        <f t="shared" si="57"/>
        <v>41.14</v>
      </c>
      <c r="H87" s="45">
        <f t="shared" si="57"/>
        <v>22.36</v>
      </c>
      <c r="I87" s="45">
        <f t="shared" si="57"/>
        <v>-7.62</v>
      </c>
      <c r="J87" s="45">
        <f t="shared" si="57"/>
        <v>-17.009999999999998</v>
      </c>
      <c r="K87" s="45">
        <f>SUM(K74:K86)</f>
        <v>-10</v>
      </c>
      <c r="L87" s="45">
        <f>SUM(L74:L86)</f>
        <v>8.3231999999999982</v>
      </c>
      <c r="M87" s="45">
        <f>SUM(B87:L87)</f>
        <v>122.37320000000001</v>
      </c>
      <c r="N87" s="45">
        <f t="shared" ref="N87" si="58">M87/R87</f>
        <v>13.597022222222224</v>
      </c>
      <c r="O87" s="45">
        <f>MIN(B87:L87)</f>
        <v>-17.009999999999998</v>
      </c>
      <c r="P87" s="45">
        <f>MAX(B87:L87)</f>
        <v>41.14</v>
      </c>
      <c r="Q87" s="10">
        <v>6</v>
      </c>
      <c r="R87" s="10">
        <v>9</v>
      </c>
      <c r="S87" s="32">
        <f t="shared" si="56"/>
        <v>0.66666666666666663</v>
      </c>
    </row>
    <row r="94" spans="1:26">
      <c r="A94" t="s">
        <v>262</v>
      </c>
    </row>
    <row r="95" spans="1:26" ht="45">
      <c r="A95" s="13" t="s">
        <v>101</v>
      </c>
      <c r="B95" s="49">
        <v>45764</v>
      </c>
      <c r="C95" s="44">
        <v>45793</v>
      </c>
      <c r="D95" s="44">
        <v>45825</v>
      </c>
      <c r="E95" s="44">
        <v>45854</v>
      </c>
      <c r="F95" s="44">
        <v>45882</v>
      </c>
      <c r="G95" s="44">
        <v>45915</v>
      </c>
      <c r="H95" s="44">
        <v>45944</v>
      </c>
      <c r="I95" s="44">
        <v>45975</v>
      </c>
      <c r="J95" s="44">
        <v>46006</v>
      </c>
      <c r="K95" s="44">
        <v>46035</v>
      </c>
      <c r="L95" s="44">
        <v>46064</v>
      </c>
      <c r="M95" s="41" t="s">
        <v>105</v>
      </c>
      <c r="N95" s="41" t="s">
        <v>106</v>
      </c>
      <c r="O95" s="41" t="s">
        <v>107</v>
      </c>
      <c r="P95" s="41" t="s">
        <v>108</v>
      </c>
      <c r="Q95" s="41" t="s">
        <v>102</v>
      </c>
      <c r="R95" s="41" t="s">
        <v>103</v>
      </c>
      <c r="S95" s="41" t="s">
        <v>104</v>
      </c>
      <c r="W95" s="42" t="s">
        <v>291</v>
      </c>
      <c r="X95" s="42" t="s">
        <v>293</v>
      </c>
      <c r="Y95" s="42" t="s">
        <v>292</v>
      </c>
      <c r="Z95" s="75" t="s">
        <v>295</v>
      </c>
    </row>
    <row r="96" spans="1:26">
      <c r="A96" s="6" t="s">
        <v>150</v>
      </c>
      <c r="B96" s="10">
        <v>6.53</v>
      </c>
      <c r="C96" s="10">
        <v>-15.129999999999999</v>
      </c>
      <c r="D96" s="10">
        <v>-21.4</v>
      </c>
      <c r="E96" s="10">
        <v>32.01</v>
      </c>
      <c r="F96" s="10">
        <v>35.39</v>
      </c>
      <c r="G96" s="10">
        <v>-16.59</v>
      </c>
      <c r="H96" s="10">
        <v>-5.3699999999999992</v>
      </c>
      <c r="I96" s="10">
        <v>11.13</v>
      </c>
      <c r="J96" s="10">
        <v>-3.72</v>
      </c>
      <c r="K96" s="10">
        <v>0</v>
      </c>
      <c r="L96" s="45">
        <v>-3.52</v>
      </c>
      <c r="M96" s="10">
        <f>SUM(B96:L96)</f>
        <v>19.330000000000009</v>
      </c>
      <c r="N96" s="46">
        <f>M96/R96</f>
        <v>1.757272727272728</v>
      </c>
      <c r="O96" s="10">
        <f>MIN(B96:L96)</f>
        <v>-21.4</v>
      </c>
      <c r="P96" s="10">
        <f>MAX(B96:L96)</f>
        <v>35.39</v>
      </c>
      <c r="Q96" s="10">
        <v>4</v>
      </c>
      <c r="R96" s="10">
        <v>11</v>
      </c>
      <c r="S96" s="32">
        <f>Q96/R96</f>
        <v>0.36363636363636365</v>
      </c>
      <c r="W96" s="45">
        <f t="shared" ref="W96:W99" si="59">V96/50</f>
        <v>0</v>
      </c>
      <c r="X96" s="10">
        <v>0</v>
      </c>
      <c r="Y96" s="45">
        <f t="shared" ref="Y96:Y99" si="60">W96</f>
        <v>0</v>
      </c>
      <c r="Z96" s="45">
        <f>Y96-X96</f>
        <v>0</v>
      </c>
    </row>
    <row r="97" spans="1:26">
      <c r="A97" s="6" t="s">
        <v>111</v>
      </c>
      <c r="B97" s="10">
        <v>0.54</v>
      </c>
      <c r="C97" s="10">
        <v>7.22</v>
      </c>
      <c r="D97" s="10">
        <v>25.410000000000004</v>
      </c>
      <c r="E97" s="10">
        <v>-9.4600000000000009</v>
      </c>
      <c r="F97" s="10">
        <v>-0.51000000000000156</v>
      </c>
      <c r="G97" s="10">
        <v>-12.85</v>
      </c>
      <c r="H97" s="10">
        <v>9.2999999999999989</v>
      </c>
      <c r="I97" s="10">
        <v>1.9000000000000021</v>
      </c>
      <c r="J97" s="10">
        <v>6.52</v>
      </c>
      <c r="K97" s="10">
        <v>-22.18</v>
      </c>
      <c r="L97" s="45"/>
      <c r="M97" s="10">
        <f t="shared" ref="M97:M105" si="61">SUM(B97:L97)</f>
        <v>5.8900000000000006</v>
      </c>
      <c r="N97" s="46">
        <f t="shared" ref="N97:N105" si="62">M97/R97</f>
        <v>0.58900000000000008</v>
      </c>
      <c r="O97" s="10">
        <f t="shared" ref="O97:O105" si="63">MIN(B97:L97)</f>
        <v>-22.18</v>
      </c>
      <c r="P97" s="10">
        <f t="shared" ref="P97:P105" si="64">MAX(B97:L97)</f>
        <v>25.410000000000004</v>
      </c>
      <c r="Q97" s="10">
        <v>6</v>
      </c>
      <c r="R97" s="10">
        <v>10</v>
      </c>
      <c r="S97" s="32">
        <f t="shared" ref="S97:S101" si="65">Q97/R97</f>
        <v>0.6</v>
      </c>
      <c r="W97" s="45">
        <f t="shared" si="59"/>
        <v>0</v>
      </c>
      <c r="X97" s="10">
        <v>0</v>
      </c>
      <c r="Y97" s="45">
        <f t="shared" si="60"/>
        <v>0</v>
      </c>
      <c r="Z97" s="45">
        <f t="shared" ref="Z97:Z99" si="66">Y97-X97</f>
        <v>0</v>
      </c>
    </row>
    <row r="98" spans="1:26">
      <c r="A98" s="6" t="s">
        <v>287</v>
      </c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45">
        <v>10.817600000000001</v>
      </c>
      <c r="M98" s="45">
        <f t="shared" si="61"/>
        <v>10.817600000000001</v>
      </c>
      <c r="N98" s="46">
        <f t="shared" si="62"/>
        <v>10.817600000000001</v>
      </c>
      <c r="O98" s="45">
        <f t="shared" si="63"/>
        <v>10.817600000000001</v>
      </c>
      <c r="P98" s="45">
        <f t="shared" si="64"/>
        <v>10.817600000000001</v>
      </c>
      <c r="Q98" s="10">
        <v>1</v>
      </c>
      <c r="R98" s="10">
        <v>1</v>
      </c>
      <c r="S98" s="32">
        <f t="shared" si="65"/>
        <v>1</v>
      </c>
      <c r="W98" s="45">
        <f t="shared" si="59"/>
        <v>0</v>
      </c>
      <c r="X98" s="10">
        <v>0</v>
      </c>
      <c r="Y98" s="45">
        <f t="shared" si="60"/>
        <v>0</v>
      </c>
      <c r="Z98" s="45">
        <f t="shared" si="66"/>
        <v>0</v>
      </c>
    </row>
    <row r="99" spans="1:26">
      <c r="A99" s="6" t="s">
        <v>112</v>
      </c>
      <c r="B99" s="10"/>
      <c r="C99" s="10"/>
      <c r="D99" s="10"/>
      <c r="E99" s="10">
        <v>-2.2999999999999998</v>
      </c>
      <c r="F99" s="10">
        <v>28.59</v>
      </c>
      <c r="G99" s="10">
        <v>-15.629999999999999</v>
      </c>
      <c r="H99" s="10">
        <v>-0.72000000000000064</v>
      </c>
      <c r="I99" s="10">
        <v>1.2300000000000004</v>
      </c>
      <c r="J99" s="10">
        <v>-7.36</v>
      </c>
      <c r="K99" s="10">
        <v>4.6399999999999997</v>
      </c>
      <c r="L99" s="45"/>
      <c r="M99" s="10">
        <f t="shared" si="61"/>
        <v>8.4499999999999993</v>
      </c>
      <c r="N99" s="46">
        <f t="shared" si="62"/>
        <v>1.2071428571428571</v>
      </c>
      <c r="O99" s="10">
        <f t="shared" si="63"/>
        <v>-15.629999999999999</v>
      </c>
      <c r="P99" s="10">
        <f t="shared" si="64"/>
        <v>28.59</v>
      </c>
      <c r="Q99" s="10">
        <v>3</v>
      </c>
      <c r="R99" s="10">
        <v>7</v>
      </c>
      <c r="S99" s="32">
        <f t="shared" si="65"/>
        <v>0.42857142857142855</v>
      </c>
      <c r="W99" s="45">
        <f t="shared" si="59"/>
        <v>0</v>
      </c>
      <c r="X99" s="10">
        <v>0</v>
      </c>
      <c r="Y99" s="45">
        <f t="shared" si="60"/>
        <v>0</v>
      </c>
      <c r="Z99" s="45">
        <f t="shared" si="66"/>
        <v>0</v>
      </c>
    </row>
    <row r="100" spans="1:26">
      <c r="A100" s="6" t="s">
        <v>151</v>
      </c>
      <c r="B100" s="10"/>
      <c r="C100" s="10"/>
      <c r="D100" s="10"/>
      <c r="E100" s="10">
        <v>14.97</v>
      </c>
      <c r="F100" s="10">
        <v>18.490000000000002</v>
      </c>
      <c r="G100" s="10">
        <v>-14.630000000000003</v>
      </c>
      <c r="H100" s="10">
        <v>-2.7899999999999991</v>
      </c>
      <c r="I100" s="10">
        <v>13.27</v>
      </c>
      <c r="J100" s="10">
        <v>1.4</v>
      </c>
      <c r="K100" s="10">
        <v>2.36</v>
      </c>
      <c r="L100" s="45">
        <v>-1.9</v>
      </c>
      <c r="M100" s="10">
        <f t="shared" si="61"/>
        <v>31.17</v>
      </c>
      <c r="N100" s="46">
        <f t="shared" si="62"/>
        <v>3.8962500000000002</v>
      </c>
      <c r="O100" s="10">
        <f t="shared" si="63"/>
        <v>-14.630000000000003</v>
      </c>
      <c r="P100" s="10">
        <f t="shared" si="64"/>
        <v>18.490000000000002</v>
      </c>
      <c r="Q100" s="10">
        <v>5</v>
      </c>
      <c r="R100" s="10">
        <v>8</v>
      </c>
      <c r="S100" s="32">
        <f t="shared" si="65"/>
        <v>0.625</v>
      </c>
      <c r="W100" s="45">
        <f t="shared" ref="W100:W105" si="67">V100/50</f>
        <v>0</v>
      </c>
      <c r="X100" s="10">
        <v>0</v>
      </c>
      <c r="Y100" s="45">
        <f t="shared" ref="Y100:Y105" si="68">W100</f>
        <v>0</v>
      </c>
      <c r="Z100" s="45">
        <f t="shared" ref="Z100:Z105" si="69">Y100-X100</f>
        <v>0</v>
      </c>
    </row>
    <row r="101" spans="1:26">
      <c r="A101" s="6" t="s">
        <v>113</v>
      </c>
      <c r="B101" s="10"/>
      <c r="C101" s="10"/>
      <c r="D101" s="10"/>
      <c r="E101" s="10">
        <v>21.42</v>
      </c>
      <c r="F101" s="10">
        <v>0.46999999999999886</v>
      </c>
      <c r="G101" s="10">
        <v>14.86</v>
      </c>
      <c r="H101" s="10">
        <v>-6.9200000000000017</v>
      </c>
      <c r="I101" s="10">
        <v>8.93</v>
      </c>
      <c r="J101" s="10">
        <v>-6.58</v>
      </c>
      <c r="K101" s="10">
        <v>-10.02</v>
      </c>
      <c r="L101" s="45">
        <v>-4.5199999999999996</v>
      </c>
      <c r="M101" s="10">
        <f t="shared" si="61"/>
        <v>17.64</v>
      </c>
      <c r="N101" s="46">
        <f t="shared" si="62"/>
        <v>2.2050000000000001</v>
      </c>
      <c r="O101" s="10">
        <f t="shared" si="63"/>
        <v>-10.02</v>
      </c>
      <c r="P101" s="10">
        <f t="shared" si="64"/>
        <v>21.42</v>
      </c>
      <c r="Q101" s="10">
        <v>4</v>
      </c>
      <c r="R101" s="10">
        <v>8</v>
      </c>
      <c r="S101" s="32">
        <f t="shared" si="65"/>
        <v>0.5</v>
      </c>
      <c r="W101" s="45">
        <f t="shared" si="67"/>
        <v>0</v>
      </c>
      <c r="X101" s="10">
        <v>0</v>
      </c>
      <c r="Y101" s="45">
        <f t="shared" si="68"/>
        <v>0</v>
      </c>
      <c r="Z101" s="45">
        <f t="shared" si="69"/>
        <v>0</v>
      </c>
    </row>
    <row r="102" spans="1:26">
      <c r="A102" s="6" t="s">
        <v>114</v>
      </c>
      <c r="B102" s="10"/>
      <c r="C102" s="10"/>
      <c r="D102" s="10"/>
      <c r="E102" s="10">
        <v>6.55</v>
      </c>
      <c r="F102" s="10">
        <v>-4.62</v>
      </c>
      <c r="G102" s="10">
        <v>-2.48</v>
      </c>
      <c r="H102" s="10">
        <v>11.32</v>
      </c>
      <c r="I102" s="10">
        <v>7.6000000000000014</v>
      </c>
      <c r="J102" s="10">
        <v>7.7</v>
      </c>
      <c r="K102" s="10">
        <v>8.06</v>
      </c>
      <c r="L102" s="45">
        <v>5.5</v>
      </c>
      <c r="M102" s="10">
        <f t="shared" si="61"/>
        <v>39.630000000000003</v>
      </c>
      <c r="N102" s="46">
        <f t="shared" si="62"/>
        <v>4.9537500000000003</v>
      </c>
      <c r="O102" s="10">
        <f t="shared" si="63"/>
        <v>-4.62</v>
      </c>
      <c r="P102" s="10">
        <f t="shared" si="64"/>
        <v>11.32</v>
      </c>
      <c r="Q102" s="10">
        <v>6</v>
      </c>
      <c r="R102" s="10">
        <v>8</v>
      </c>
      <c r="S102" s="32">
        <f>Q102/R102</f>
        <v>0.75</v>
      </c>
      <c r="W102" s="45">
        <f t="shared" si="67"/>
        <v>0</v>
      </c>
      <c r="X102" s="10">
        <v>0</v>
      </c>
      <c r="Y102" s="45">
        <f t="shared" si="68"/>
        <v>0</v>
      </c>
      <c r="Z102" s="45">
        <f t="shared" si="69"/>
        <v>0</v>
      </c>
    </row>
    <row r="103" spans="1:26">
      <c r="A103" s="6" t="s">
        <v>152</v>
      </c>
      <c r="B103" s="10"/>
      <c r="C103" s="10"/>
      <c r="D103" s="10"/>
      <c r="E103" s="10">
        <v>-6.42</v>
      </c>
      <c r="F103" s="10">
        <v>7.53</v>
      </c>
      <c r="G103" s="10">
        <v>18.670000000000002</v>
      </c>
      <c r="H103" s="10">
        <v>24.28</v>
      </c>
      <c r="I103" s="10">
        <v>8.0399999999999991</v>
      </c>
      <c r="J103" s="10">
        <v>-16.54</v>
      </c>
      <c r="K103" s="10">
        <v>-4.6399999999999997</v>
      </c>
      <c r="L103" s="45">
        <v>-8.9</v>
      </c>
      <c r="M103" s="10">
        <f t="shared" si="61"/>
        <v>22.020000000000003</v>
      </c>
      <c r="N103" s="46">
        <f t="shared" si="62"/>
        <v>2.7525000000000004</v>
      </c>
      <c r="O103" s="10">
        <f t="shared" si="63"/>
        <v>-16.54</v>
      </c>
      <c r="P103" s="10">
        <f t="shared" si="64"/>
        <v>24.28</v>
      </c>
      <c r="Q103" s="10">
        <v>4</v>
      </c>
      <c r="R103" s="10">
        <v>8</v>
      </c>
      <c r="S103" s="32">
        <f t="shared" ref="S103:S106" si="70">Q103/R103</f>
        <v>0.5</v>
      </c>
      <c r="W103" s="45">
        <f t="shared" si="67"/>
        <v>0</v>
      </c>
      <c r="X103" s="10">
        <v>0</v>
      </c>
      <c r="Y103" s="45">
        <f t="shared" si="68"/>
        <v>0</v>
      </c>
      <c r="Z103" s="45">
        <f t="shared" si="69"/>
        <v>0</v>
      </c>
    </row>
    <row r="104" spans="1:26">
      <c r="A104" s="6" t="s">
        <v>115</v>
      </c>
      <c r="B104" s="10"/>
      <c r="C104" s="10"/>
      <c r="D104" s="10"/>
      <c r="E104" s="10">
        <v>5.33</v>
      </c>
      <c r="F104" s="10">
        <v>22.78</v>
      </c>
      <c r="G104" s="10">
        <v>12.649999999999999</v>
      </c>
      <c r="H104" s="10">
        <v>1.8500000000000014</v>
      </c>
      <c r="I104" s="10">
        <v>-7.2899999999999991</v>
      </c>
      <c r="J104" s="10">
        <v>2.6</v>
      </c>
      <c r="K104" s="10">
        <v>4.32</v>
      </c>
      <c r="L104" s="45">
        <v>15.94</v>
      </c>
      <c r="M104" s="10">
        <f t="shared" si="61"/>
        <v>58.18</v>
      </c>
      <c r="N104" s="46">
        <f t="shared" si="62"/>
        <v>7.2725</v>
      </c>
      <c r="O104" s="10">
        <f t="shared" si="63"/>
        <v>-7.2899999999999991</v>
      </c>
      <c r="P104" s="10">
        <f t="shared" si="64"/>
        <v>22.78</v>
      </c>
      <c r="Q104" s="10">
        <v>7</v>
      </c>
      <c r="R104" s="10">
        <v>8</v>
      </c>
      <c r="S104" s="32">
        <f t="shared" si="70"/>
        <v>0.875</v>
      </c>
      <c r="W104" s="45">
        <f t="shared" si="67"/>
        <v>0</v>
      </c>
      <c r="X104" s="10">
        <v>0</v>
      </c>
      <c r="Y104" s="45">
        <f t="shared" si="68"/>
        <v>0</v>
      </c>
      <c r="Z104" s="45">
        <f t="shared" si="69"/>
        <v>0</v>
      </c>
    </row>
    <row r="105" spans="1:26">
      <c r="A105" s="6" t="s">
        <v>116</v>
      </c>
      <c r="B105" s="10"/>
      <c r="C105" s="10"/>
      <c r="D105" s="10"/>
      <c r="E105" s="10">
        <v>9.09</v>
      </c>
      <c r="F105" s="10">
        <v>7.0100000000000016</v>
      </c>
      <c r="G105" s="10">
        <v>6.1699999999999982</v>
      </c>
      <c r="H105" s="10">
        <v>1.0100000000000016</v>
      </c>
      <c r="I105" s="10">
        <v>2.4599999999999973</v>
      </c>
      <c r="J105" s="10">
        <v>12.1</v>
      </c>
      <c r="K105" s="10">
        <v>-19.3</v>
      </c>
      <c r="L105" s="45">
        <v>-9.94</v>
      </c>
      <c r="M105" s="10">
        <f t="shared" si="61"/>
        <v>8.5999999999999961</v>
      </c>
      <c r="N105" s="46">
        <f t="shared" si="62"/>
        <v>1.0749999999999995</v>
      </c>
      <c r="O105" s="10">
        <f t="shared" si="63"/>
        <v>-19.3</v>
      </c>
      <c r="P105" s="10">
        <f t="shared" si="64"/>
        <v>12.1</v>
      </c>
      <c r="Q105" s="10">
        <v>6</v>
      </c>
      <c r="R105" s="10">
        <v>8</v>
      </c>
      <c r="S105" s="32">
        <f t="shared" si="70"/>
        <v>0.75</v>
      </c>
      <c r="W105" s="45">
        <f t="shared" si="67"/>
        <v>0</v>
      </c>
      <c r="X105" s="10">
        <v>0</v>
      </c>
      <c r="Y105" s="45">
        <f t="shared" si="68"/>
        <v>0</v>
      </c>
      <c r="Z105" s="45">
        <f t="shared" si="69"/>
        <v>0</v>
      </c>
    </row>
    <row r="106" spans="1:26">
      <c r="A106" s="10" t="s">
        <v>5</v>
      </c>
      <c r="B106" s="20">
        <f>SUM(B96:B105)</f>
        <v>7.07</v>
      </c>
      <c r="C106" s="20">
        <f t="shared" ref="C106:L106" si="71">SUM(C96:C105)</f>
        <v>-7.9099999999999993</v>
      </c>
      <c r="D106" s="20">
        <f t="shared" si="71"/>
        <v>4.0100000000000051</v>
      </c>
      <c r="E106" s="20">
        <f t="shared" si="71"/>
        <v>71.19</v>
      </c>
      <c r="F106" s="20">
        <f t="shared" si="71"/>
        <v>115.13000000000001</v>
      </c>
      <c r="G106" s="20">
        <f t="shared" si="71"/>
        <v>-9.8299999999999947</v>
      </c>
      <c r="H106" s="20">
        <f t="shared" si="71"/>
        <v>31.960000000000004</v>
      </c>
      <c r="I106" s="20">
        <f t="shared" si="71"/>
        <v>47.269999999999996</v>
      </c>
      <c r="J106" s="20">
        <f t="shared" si="71"/>
        <v>-3.879999999999999</v>
      </c>
      <c r="K106" s="20">
        <f t="shared" si="71"/>
        <v>-36.760000000000005</v>
      </c>
      <c r="L106" s="46">
        <f t="shared" si="71"/>
        <v>3.4776000000000007</v>
      </c>
      <c r="M106" s="50">
        <f t="shared" ref="M106" si="72">SUM(B106:K106)</f>
        <v>218.25000000000006</v>
      </c>
      <c r="N106" s="48">
        <f t="shared" ref="N106" si="73">M106/R106</f>
        <v>19.840909090909097</v>
      </c>
      <c r="O106" s="50">
        <f t="shared" ref="O106" si="74">MIN(B106:J106)</f>
        <v>-9.8299999999999947</v>
      </c>
      <c r="P106" s="50">
        <f t="shared" ref="P106" si="75">MAX(B106:J106)</f>
        <v>115.13000000000001</v>
      </c>
      <c r="Q106" s="50">
        <v>7</v>
      </c>
      <c r="R106" s="50">
        <v>11</v>
      </c>
      <c r="S106" s="51">
        <f t="shared" si="70"/>
        <v>0.63636363636363635</v>
      </c>
    </row>
    <row r="110" spans="1:26">
      <c r="F110" s="15"/>
      <c r="I110" s="15"/>
    </row>
    <row r="111" spans="1:26" ht="45">
      <c r="A111" s="41" t="s">
        <v>153</v>
      </c>
      <c r="B111" s="49">
        <v>45764</v>
      </c>
      <c r="C111" s="44">
        <v>45793</v>
      </c>
      <c r="D111" s="44">
        <v>45825</v>
      </c>
      <c r="E111" s="44">
        <v>45854</v>
      </c>
      <c r="F111" s="44">
        <v>45882</v>
      </c>
      <c r="G111" s="44">
        <v>45915</v>
      </c>
      <c r="H111" s="44">
        <v>45944</v>
      </c>
      <c r="I111" s="44">
        <v>45975</v>
      </c>
      <c r="J111" s="44">
        <v>46006</v>
      </c>
      <c r="K111" s="44">
        <v>46035</v>
      </c>
      <c r="L111" s="44">
        <v>46064</v>
      </c>
      <c r="M111" s="41" t="s">
        <v>105</v>
      </c>
      <c r="N111" s="41" t="s">
        <v>106</v>
      </c>
      <c r="O111" s="41" t="s">
        <v>107</v>
      </c>
      <c r="P111" s="41" t="s">
        <v>108</v>
      </c>
      <c r="Q111" s="41" t="s">
        <v>102</v>
      </c>
      <c r="R111" s="41" t="s">
        <v>103</v>
      </c>
      <c r="S111" s="41" t="s">
        <v>104</v>
      </c>
      <c r="W111" s="42" t="s">
        <v>291</v>
      </c>
      <c r="X111" s="42" t="s">
        <v>293</v>
      </c>
      <c r="Y111" s="42" t="s">
        <v>292</v>
      </c>
      <c r="Z111" s="75" t="s">
        <v>295</v>
      </c>
    </row>
    <row r="112" spans="1:26">
      <c r="A112" s="10" t="s">
        <v>143</v>
      </c>
      <c r="B112" s="45"/>
      <c r="C112" s="45"/>
      <c r="D112" s="45"/>
      <c r="E112" s="45"/>
      <c r="F112" s="45"/>
      <c r="G112" s="45"/>
      <c r="H112" s="45"/>
      <c r="I112" s="45"/>
      <c r="J112" s="45"/>
      <c r="K112" s="45">
        <v>36.4</v>
      </c>
      <c r="L112" s="45">
        <v>3.4</v>
      </c>
      <c r="M112" s="45">
        <f>SUM(C112:L112)</f>
        <v>39.799999999999997</v>
      </c>
      <c r="N112" s="48">
        <f t="shared" ref="N112:N113" si="76">M112/R112</f>
        <v>19.899999999999999</v>
      </c>
      <c r="O112" s="45">
        <f t="shared" ref="O112" si="77">MIN(B112:L112)</f>
        <v>3.4</v>
      </c>
      <c r="P112" s="45">
        <f t="shared" ref="P112:P113" si="78">MAX(B112:L112)</f>
        <v>36.4</v>
      </c>
      <c r="Q112" s="10">
        <v>2</v>
      </c>
      <c r="R112" s="10">
        <v>2</v>
      </c>
      <c r="S112" s="32">
        <f>Q112/R112</f>
        <v>1</v>
      </c>
      <c r="T112" s="52"/>
      <c r="W112" s="45">
        <f t="shared" ref="W112:W114" si="79">V112/50</f>
        <v>0</v>
      </c>
      <c r="X112" s="10">
        <v>0</v>
      </c>
      <c r="Y112" s="45">
        <f t="shared" ref="Y112:Y114" si="80">W112</f>
        <v>0</v>
      </c>
      <c r="Z112" s="45">
        <f>Y112-X112</f>
        <v>0</v>
      </c>
    </row>
    <row r="113" spans="1:26">
      <c r="A113" s="10" t="s">
        <v>142</v>
      </c>
      <c r="B113" s="10"/>
      <c r="C113" s="1"/>
      <c r="D113" s="1"/>
      <c r="E113" s="6"/>
      <c r="F113" s="6"/>
      <c r="G113" s="6"/>
      <c r="H113" s="6"/>
      <c r="I113" s="6"/>
      <c r="J113" s="6"/>
      <c r="K113" s="6">
        <v>23.5</v>
      </c>
      <c r="L113" s="6">
        <v>8.73</v>
      </c>
      <c r="M113" s="45">
        <f>SUM(C113:L113)</f>
        <v>32.230000000000004</v>
      </c>
      <c r="N113" s="48">
        <f t="shared" si="76"/>
        <v>16.115000000000002</v>
      </c>
      <c r="O113" s="45">
        <f>MIN(B113:L113)</f>
        <v>8.73</v>
      </c>
      <c r="P113" s="45">
        <f t="shared" si="78"/>
        <v>23.5</v>
      </c>
      <c r="Q113" s="10">
        <v>2</v>
      </c>
      <c r="R113" s="10">
        <v>2</v>
      </c>
      <c r="S113" s="32">
        <f>Q113/R113</f>
        <v>1</v>
      </c>
      <c r="W113" s="45">
        <f t="shared" si="79"/>
        <v>0</v>
      </c>
      <c r="X113" s="10">
        <v>0</v>
      </c>
      <c r="Y113" s="45">
        <f t="shared" si="80"/>
        <v>0</v>
      </c>
      <c r="Z113" s="45">
        <f t="shared" ref="Z113:Z114" si="81">Y113-X113</f>
        <v>0</v>
      </c>
    </row>
    <row r="114" spans="1:26">
      <c r="A114" s="10" t="s">
        <v>256</v>
      </c>
      <c r="B114" s="45"/>
      <c r="C114" s="45"/>
      <c r="D114" s="45"/>
      <c r="E114" s="45">
        <v>5.4740000000000002</v>
      </c>
      <c r="F114" s="45">
        <v>4.3445000000000018</v>
      </c>
      <c r="G114" s="45">
        <v>22.7974</v>
      </c>
      <c r="H114" s="45">
        <v>-5.5847999999999978</v>
      </c>
      <c r="I114" s="45">
        <v>8.4282000000000004</v>
      </c>
      <c r="J114" s="45">
        <v>-75.614399999999989</v>
      </c>
      <c r="K114" s="45">
        <v>-19.911199999999997</v>
      </c>
      <c r="L114" s="45">
        <v>20.244999999999994</v>
      </c>
      <c r="M114" s="45">
        <v>-39.821299999999994</v>
      </c>
      <c r="N114" s="54">
        <v>-4.9776624999999992</v>
      </c>
      <c r="O114" s="45">
        <v>-75.614399999999989</v>
      </c>
      <c r="P114" s="45">
        <v>22.7974</v>
      </c>
      <c r="Q114" s="10">
        <v>5</v>
      </c>
      <c r="R114" s="10">
        <v>8</v>
      </c>
      <c r="S114" s="32">
        <v>0.625</v>
      </c>
      <c r="W114" s="45">
        <f t="shared" si="79"/>
        <v>0</v>
      </c>
      <c r="X114" s="10">
        <v>0</v>
      </c>
      <c r="Y114" s="45">
        <f t="shared" si="80"/>
        <v>0</v>
      </c>
      <c r="Z114" s="45">
        <f t="shared" si="81"/>
        <v>0</v>
      </c>
    </row>
    <row r="115" spans="1:26">
      <c r="A115" s="10" t="s">
        <v>257</v>
      </c>
      <c r="B115" s="10"/>
      <c r="C115" s="1"/>
      <c r="D115" s="1"/>
      <c r="E115" s="6"/>
      <c r="F115" s="6"/>
      <c r="G115" s="6"/>
      <c r="H115" s="6"/>
      <c r="I115" s="6"/>
      <c r="J115" s="6"/>
      <c r="K115" s="6">
        <v>-10.56</v>
      </c>
      <c r="L115" s="6">
        <v>-5.56</v>
      </c>
      <c r="M115" s="45">
        <f t="shared" ref="M115:M116" si="82">SUM(C115:L115)</f>
        <v>-16.12</v>
      </c>
      <c r="N115" s="54">
        <f t="shared" ref="N115:N116" si="83">M115/R115</f>
        <v>-8.06</v>
      </c>
      <c r="O115" s="45">
        <f t="shared" ref="O115:O116" si="84">MIN(B115:L115)</f>
        <v>-10.56</v>
      </c>
      <c r="P115" s="45">
        <f t="shared" ref="P115:P116" si="85">MAX(B115:L115)</f>
        <v>-5.56</v>
      </c>
      <c r="Q115" s="10">
        <v>0</v>
      </c>
      <c r="R115" s="10">
        <v>2</v>
      </c>
      <c r="S115" s="32">
        <f t="shared" ref="S115:S116" si="86">Q115/R115</f>
        <v>0</v>
      </c>
      <c r="W115" s="45">
        <f t="shared" ref="W115:W116" si="87">V115/50</f>
        <v>0</v>
      </c>
      <c r="X115" s="10">
        <v>0</v>
      </c>
      <c r="Y115" s="45">
        <f t="shared" ref="Y115:Y116" si="88">W115</f>
        <v>0</v>
      </c>
      <c r="Z115" s="45">
        <f t="shared" ref="Z115:Z116" si="89">Y115-X115</f>
        <v>0</v>
      </c>
    </row>
    <row r="116" spans="1:26">
      <c r="A116" s="10" t="s">
        <v>258</v>
      </c>
      <c r="B116" s="10"/>
      <c r="C116" s="1"/>
      <c r="D116" s="1"/>
      <c r="E116" s="6"/>
      <c r="F116" s="6"/>
      <c r="G116" s="6"/>
      <c r="H116" s="6"/>
      <c r="I116" s="6"/>
      <c r="J116" s="6"/>
      <c r="K116" s="6">
        <v>-19.2</v>
      </c>
      <c r="L116" s="6">
        <v>-12.78</v>
      </c>
      <c r="M116" s="45">
        <f t="shared" si="82"/>
        <v>-31.979999999999997</v>
      </c>
      <c r="N116" s="54">
        <f t="shared" si="83"/>
        <v>-15.989999999999998</v>
      </c>
      <c r="O116" s="45">
        <f t="shared" si="84"/>
        <v>-19.2</v>
      </c>
      <c r="P116" s="45">
        <f t="shared" si="85"/>
        <v>-12.78</v>
      </c>
      <c r="Q116" s="10">
        <v>0</v>
      </c>
      <c r="R116" s="10">
        <v>2</v>
      </c>
      <c r="S116" s="32">
        <f t="shared" si="86"/>
        <v>0</v>
      </c>
      <c r="W116" s="45">
        <f t="shared" si="87"/>
        <v>0</v>
      </c>
      <c r="X116" s="10">
        <v>0</v>
      </c>
      <c r="Y116" s="45">
        <f t="shared" si="88"/>
        <v>0</v>
      </c>
      <c r="Z116" s="45">
        <f t="shared" si="89"/>
        <v>0</v>
      </c>
    </row>
    <row r="117" spans="1:26" ht="23.25" customHeight="1">
      <c r="F117" s="15"/>
      <c r="I117" s="15"/>
    </row>
    <row r="118" spans="1:26">
      <c r="F118" s="15"/>
      <c r="I118" s="15"/>
    </row>
    <row r="119" spans="1:26">
      <c r="F119" s="15"/>
      <c r="I119" s="15"/>
    </row>
    <row r="123" spans="1:26">
      <c r="F123" s="16" t="s">
        <v>155</v>
      </c>
      <c r="G123" s="16" t="s">
        <v>156</v>
      </c>
      <c r="H123" s="16" t="s">
        <v>157</v>
      </c>
    </row>
    <row r="124" spans="1:26">
      <c r="F124">
        <v>9.68</v>
      </c>
      <c r="G124">
        <v>-8.09</v>
      </c>
      <c r="H124">
        <f>G124-F124</f>
        <v>-17.77</v>
      </c>
    </row>
    <row r="126" spans="1:26" ht="45">
      <c r="A126" s="41" t="s">
        <v>252</v>
      </c>
      <c r="B126" s="49">
        <v>45764</v>
      </c>
      <c r="C126" s="44">
        <v>45793</v>
      </c>
      <c r="D126" s="44">
        <v>45825</v>
      </c>
      <c r="E126" s="44">
        <v>45854</v>
      </c>
      <c r="F126" s="44">
        <v>45882</v>
      </c>
      <c r="G126" s="44">
        <v>45915</v>
      </c>
      <c r="H126" s="44">
        <v>45944</v>
      </c>
      <c r="I126" s="44">
        <v>45975</v>
      </c>
      <c r="J126" s="44">
        <v>46006</v>
      </c>
      <c r="K126" s="44">
        <v>46035</v>
      </c>
      <c r="L126" s="44">
        <v>46064</v>
      </c>
      <c r="M126" s="41" t="s">
        <v>105</v>
      </c>
      <c r="N126" s="41" t="s">
        <v>106</v>
      </c>
      <c r="O126" s="41" t="s">
        <v>107</v>
      </c>
      <c r="P126" s="41" t="s">
        <v>108</v>
      </c>
      <c r="Q126" s="41" t="s">
        <v>102</v>
      </c>
      <c r="R126" s="41" t="s">
        <v>103</v>
      </c>
      <c r="S126" s="41" t="s">
        <v>104</v>
      </c>
      <c r="W126" s="42" t="s">
        <v>291</v>
      </c>
      <c r="X126" s="42" t="s">
        <v>293</v>
      </c>
      <c r="Y126" s="42" t="s">
        <v>292</v>
      </c>
      <c r="Z126" s="75" t="s">
        <v>295</v>
      </c>
    </row>
    <row r="127" spans="1:26">
      <c r="A127" s="67" t="s">
        <v>246</v>
      </c>
      <c r="B127" s="10"/>
      <c r="C127" s="1"/>
      <c r="D127" s="1"/>
      <c r="E127" s="6"/>
      <c r="F127" s="6"/>
      <c r="G127" s="6">
        <v>14.69</v>
      </c>
      <c r="H127" s="6">
        <v>35.479999999999997</v>
      </c>
      <c r="I127" s="6">
        <v>14.32</v>
      </c>
      <c r="J127" s="6">
        <v>-10.61</v>
      </c>
      <c r="K127" s="6">
        <v>-8.5500000000000007</v>
      </c>
      <c r="L127" s="6">
        <v>-55.01</v>
      </c>
      <c r="M127" s="45">
        <f t="shared" ref="M127" si="90">SUM(C127:L127)</f>
        <v>-9.68</v>
      </c>
      <c r="N127" s="57">
        <f t="shared" ref="N127" si="91">M127/R127</f>
        <v>-1.6133333333333333</v>
      </c>
      <c r="O127" s="10">
        <f t="shared" ref="O127" si="92">MIN(C127:L127)</f>
        <v>-55.01</v>
      </c>
      <c r="P127" s="45">
        <f t="shared" ref="P127" si="93">MAX(C127:L127)</f>
        <v>35.479999999999997</v>
      </c>
      <c r="Q127" s="10">
        <v>3</v>
      </c>
      <c r="R127" s="10">
        <v>6</v>
      </c>
      <c r="S127" s="32">
        <f>Q127/R127</f>
        <v>0.5</v>
      </c>
      <c r="W127" s="45">
        <f t="shared" ref="W127" si="94">V127/50</f>
        <v>0</v>
      </c>
      <c r="X127" s="10">
        <v>0</v>
      </c>
      <c r="Y127" s="45">
        <f t="shared" ref="Y127" si="95">W127</f>
        <v>0</v>
      </c>
      <c r="Z127" s="45">
        <f>Y127-X127</f>
        <v>0</v>
      </c>
    </row>
    <row r="128" spans="1:26">
      <c r="A128" s="67" t="s">
        <v>247</v>
      </c>
      <c r="B128" s="10"/>
      <c r="C128" s="1"/>
      <c r="D128" s="1"/>
      <c r="E128" s="6"/>
      <c r="F128" s="6"/>
      <c r="G128" s="6"/>
      <c r="H128" s="66">
        <v>8.9359999999999999</v>
      </c>
      <c r="I128" s="66">
        <v>17.130000000000003</v>
      </c>
      <c r="J128" s="66">
        <v>-7.7099999999999991</v>
      </c>
      <c r="K128" s="66">
        <v>-0.15199999999999997</v>
      </c>
      <c r="L128" s="66">
        <v>-7.9719999999999995</v>
      </c>
      <c r="M128" s="45">
        <v>10.232000000000001</v>
      </c>
      <c r="N128" s="48">
        <v>2.0464000000000002</v>
      </c>
      <c r="O128" s="45">
        <v>-7.9719999999999995</v>
      </c>
      <c r="P128" s="45">
        <v>17.130000000000003</v>
      </c>
      <c r="Q128" s="10">
        <v>3</v>
      </c>
      <c r="R128" s="10">
        <v>5</v>
      </c>
      <c r="S128" s="32">
        <v>0.6</v>
      </c>
      <c r="W128" s="45">
        <f t="shared" ref="W128:W133" si="96">V128/50</f>
        <v>0</v>
      </c>
      <c r="X128" s="10">
        <v>0</v>
      </c>
      <c r="Y128" s="45">
        <f t="shared" ref="Y128:Y133" si="97">W128</f>
        <v>0</v>
      </c>
      <c r="Z128" s="45">
        <f t="shared" ref="Z128:Z133" si="98">Y128-X128</f>
        <v>0</v>
      </c>
    </row>
    <row r="129" spans="1:26">
      <c r="A129" s="67" t="s">
        <v>248</v>
      </c>
      <c r="B129" s="10"/>
      <c r="C129" s="1"/>
      <c r="D129" s="1"/>
      <c r="E129" s="6"/>
      <c r="F129" s="6"/>
      <c r="G129" s="6"/>
      <c r="H129" s="6"/>
      <c r="I129" s="6"/>
      <c r="J129" s="6"/>
      <c r="K129" s="6">
        <v>-27</v>
      </c>
      <c r="L129" s="6">
        <v>19.690000000000001</v>
      </c>
      <c r="M129" s="45">
        <f t="shared" ref="M129:M130" si="99">SUM(C129:L129)</f>
        <v>-7.3099999999999987</v>
      </c>
      <c r="N129" s="57">
        <f t="shared" ref="N129:N130" si="100">M129/R129</f>
        <v>-3.6549999999999994</v>
      </c>
      <c r="O129" s="10">
        <f t="shared" ref="O129:O130" si="101">MIN(C129:L129)</f>
        <v>-27</v>
      </c>
      <c r="P129" s="45">
        <f t="shared" ref="P129:P130" si="102">MAX(C129:L129)</f>
        <v>19.690000000000001</v>
      </c>
      <c r="Q129" s="10">
        <v>1</v>
      </c>
      <c r="R129" s="10">
        <v>2</v>
      </c>
      <c r="S129" s="32">
        <f t="shared" ref="S129:S130" si="103">Q129/R129</f>
        <v>0.5</v>
      </c>
      <c r="W129" s="45">
        <f t="shared" si="96"/>
        <v>0</v>
      </c>
      <c r="X129" s="10">
        <v>0</v>
      </c>
      <c r="Y129" s="45">
        <f t="shared" si="97"/>
        <v>0</v>
      </c>
      <c r="Z129" s="45">
        <f t="shared" si="98"/>
        <v>0</v>
      </c>
    </row>
    <row r="130" spans="1:26">
      <c r="A130" s="67" t="s">
        <v>250</v>
      </c>
      <c r="B130" s="10"/>
      <c r="C130" s="1"/>
      <c r="D130" s="1"/>
      <c r="E130" s="6"/>
      <c r="F130" s="6">
        <v>21.09</v>
      </c>
      <c r="G130" s="6">
        <v>1.5</v>
      </c>
      <c r="H130" s="6">
        <v>49.050000000000004</v>
      </c>
      <c r="I130" s="6">
        <v>18.330000000000002</v>
      </c>
      <c r="J130" s="6">
        <v>-18.54</v>
      </c>
      <c r="K130" s="6">
        <v>13.950000000000001</v>
      </c>
      <c r="L130" s="6">
        <v>-64.5</v>
      </c>
      <c r="M130" s="45">
        <f t="shared" si="99"/>
        <v>20.88000000000001</v>
      </c>
      <c r="N130" s="48">
        <f t="shared" si="100"/>
        <v>2.9828571428571444</v>
      </c>
      <c r="O130" s="10">
        <f t="shared" si="101"/>
        <v>-64.5</v>
      </c>
      <c r="P130" s="45">
        <f t="shared" si="102"/>
        <v>49.050000000000004</v>
      </c>
      <c r="Q130" s="10">
        <v>5</v>
      </c>
      <c r="R130" s="10">
        <v>7</v>
      </c>
      <c r="S130" s="32">
        <f t="shared" si="103"/>
        <v>0.7142857142857143</v>
      </c>
      <c r="W130" s="45">
        <f t="shared" si="96"/>
        <v>0</v>
      </c>
      <c r="X130" s="10">
        <v>0</v>
      </c>
      <c r="Y130" s="45">
        <f t="shared" si="97"/>
        <v>0</v>
      </c>
      <c r="Z130" s="45">
        <f t="shared" si="98"/>
        <v>0</v>
      </c>
    </row>
    <row r="131" spans="1:26">
      <c r="A131" s="67" t="s">
        <v>251</v>
      </c>
      <c r="B131" s="10"/>
      <c r="C131" s="1"/>
      <c r="D131" s="1"/>
      <c r="E131" s="6"/>
      <c r="F131" s="6"/>
      <c r="G131" s="6"/>
      <c r="H131" s="6">
        <v>12.870000000000001</v>
      </c>
      <c r="I131" s="6">
        <v>41.069999999999993</v>
      </c>
      <c r="J131" s="6">
        <v>37.349999999999994</v>
      </c>
      <c r="K131" s="6">
        <v>-21.94</v>
      </c>
      <c r="L131" s="6">
        <v>22.330000000000002</v>
      </c>
      <c r="M131" s="45">
        <v>91.679999999999993</v>
      </c>
      <c r="N131" s="48">
        <v>18.335999999999999</v>
      </c>
      <c r="O131" s="10">
        <v>-21.94</v>
      </c>
      <c r="P131" s="45">
        <v>41.069999999999993</v>
      </c>
      <c r="Q131" s="10">
        <v>4</v>
      </c>
      <c r="R131" s="10">
        <v>5</v>
      </c>
      <c r="S131" s="51">
        <v>0.8</v>
      </c>
      <c r="W131" s="45">
        <f t="shared" si="96"/>
        <v>0</v>
      </c>
      <c r="X131" s="10">
        <v>0</v>
      </c>
      <c r="Y131" s="45">
        <f t="shared" si="97"/>
        <v>0</v>
      </c>
      <c r="Z131" s="45">
        <f t="shared" si="98"/>
        <v>0</v>
      </c>
    </row>
    <row r="132" spans="1:26">
      <c r="A132" s="67" t="s">
        <v>249</v>
      </c>
      <c r="B132" s="10"/>
      <c r="C132" s="1"/>
      <c r="D132" s="1"/>
      <c r="E132" s="6"/>
      <c r="F132" s="6"/>
      <c r="G132" s="6"/>
      <c r="H132" s="6"/>
      <c r="I132" s="6"/>
      <c r="J132" s="6">
        <v>41.089999999999996</v>
      </c>
      <c r="K132" s="6">
        <v>66.12</v>
      </c>
      <c r="L132" s="6">
        <v>15.16</v>
      </c>
      <c r="M132" s="45">
        <v>122.37</v>
      </c>
      <c r="N132" s="48">
        <v>40.79</v>
      </c>
      <c r="O132" s="10">
        <v>15.16</v>
      </c>
      <c r="P132" s="45">
        <v>66.12</v>
      </c>
      <c r="Q132" s="10">
        <v>3</v>
      </c>
      <c r="R132" s="10">
        <v>3</v>
      </c>
      <c r="S132" s="51">
        <v>1</v>
      </c>
      <c r="W132" s="45">
        <f t="shared" si="96"/>
        <v>0</v>
      </c>
      <c r="X132" s="10">
        <v>0</v>
      </c>
      <c r="Y132" s="45">
        <f t="shared" si="97"/>
        <v>0</v>
      </c>
      <c r="Z132" s="45">
        <f t="shared" si="98"/>
        <v>0</v>
      </c>
    </row>
    <row r="133" spans="1:26">
      <c r="A133" s="67" t="s">
        <v>290</v>
      </c>
      <c r="B133" s="10"/>
      <c r="C133" s="1"/>
      <c r="D133" s="1"/>
      <c r="E133" s="6"/>
      <c r="F133" s="6">
        <v>7</v>
      </c>
      <c r="G133" s="6">
        <v>14.69</v>
      </c>
      <c r="H133" s="6">
        <v>35.479999999999997</v>
      </c>
      <c r="I133" s="6">
        <v>14.32</v>
      </c>
      <c r="J133" s="66">
        <v>6</v>
      </c>
      <c r="K133" s="6">
        <v>-27</v>
      </c>
      <c r="L133" s="6">
        <v>-21</v>
      </c>
      <c r="M133" s="45">
        <f t="shared" ref="M133" si="104">SUM(C133:L133)</f>
        <v>29.489999999999995</v>
      </c>
      <c r="N133" s="48">
        <f t="shared" ref="N133" si="105">M133/R133</f>
        <v>4.2128571428571417</v>
      </c>
      <c r="O133" s="10">
        <f t="shared" ref="O133" si="106">MIN(C133:L133)</f>
        <v>-27</v>
      </c>
      <c r="P133" s="45">
        <f t="shared" ref="P133" si="107">MAX(C133:L133)</f>
        <v>35.479999999999997</v>
      </c>
      <c r="Q133" s="10">
        <v>5</v>
      </c>
      <c r="R133" s="10">
        <v>7</v>
      </c>
      <c r="S133" s="32">
        <f t="shared" ref="S133" si="108">Q133/R133</f>
        <v>0.7142857142857143</v>
      </c>
      <c r="W133" s="45">
        <f t="shared" si="96"/>
        <v>0</v>
      </c>
      <c r="X133" s="10">
        <v>0</v>
      </c>
      <c r="Y133" s="45">
        <f t="shared" si="97"/>
        <v>0</v>
      </c>
      <c r="Z133" s="45">
        <f t="shared" si="98"/>
        <v>0</v>
      </c>
    </row>
    <row r="134" spans="1:26">
      <c r="A134" s="24"/>
      <c r="B134" s="24"/>
      <c r="E134" s="16"/>
      <c r="F134" s="16"/>
      <c r="G134" s="16"/>
      <c r="H134" s="16"/>
      <c r="I134" s="16"/>
      <c r="J134" s="16"/>
      <c r="K134" s="16"/>
      <c r="L134" s="16"/>
      <c r="M134" s="35"/>
      <c r="N134" s="53"/>
      <c r="O134" s="24"/>
      <c r="P134" s="35"/>
      <c r="Q134" s="24"/>
      <c r="R134" s="24"/>
      <c r="S134" s="58"/>
    </row>
    <row r="135" spans="1:26" s="24" customFormat="1">
      <c r="A135" s="24" t="s">
        <v>158</v>
      </c>
      <c r="F135" s="106">
        <v>21</v>
      </c>
      <c r="G135" s="106">
        <v>68</v>
      </c>
      <c r="H135" s="106">
        <v>146</v>
      </c>
      <c r="I135" s="106">
        <v>233</v>
      </c>
      <c r="J135" s="106">
        <v>270</v>
      </c>
      <c r="K135" s="106">
        <v>334</v>
      </c>
      <c r="L135" s="106">
        <v>375</v>
      </c>
    </row>
    <row r="136" spans="1:26" ht="45">
      <c r="A136" s="41" t="s">
        <v>154</v>
      </c>
      <c r="B136" s="49">
        <v>45764</v>
      </c>
      <c r="C136" s="44">
        <v>45793</v>
      </c>
      <c r="D136" s="44">
        <v>45825</v>
      </c>
      <c r="E136" s="44">
        <v>45854</v>
      </c>
      <c r="F136" s="107">
        <v>45882</v>
      </c>
      <c r="G136" s="107">
        <v>45915</v>
      </c>
      <c r="H136" s="107">
        <v>45944</v>
      </c>
      <c r="I136" s="107">
        <v>45975</v>
      </c>
      <c r="J136" s="107">
        <v>46006</v>
      </c>
      <c r="K136" s="107">
        <v>46035</v>
      </c>
      <c r="L136" s="107">
        <v>46064</v>
      </c>
      <c r="M136" s="41" t="s">
        <v>105</v>
      </c>
      <c r="N136" s="41" t="s">
        <v>106</v>
      </c>
      <c r="O136" s="41" t="s">
        <v>107</v>
      </c>
      <c r="P136" s="41" t="s">
        <v>108</v>
      </c>
      <c r="Q136" s="41" t="s">
        <v>102</v>
      </c>
      <c r="R136" s="41" t="s">
        <v>103</v>
      </c>
      <c r="S136" s="41" t="s">
        <v>104</v>
      </c>
      <c r="W136" s="42" t="s">
        <v>291</v>
      </c>
      <c r="X136" s="42" t="s">
        <v>293</v>
      </c>
      <c r="Y136" s="42" t="s">
        <v>292</v>
      </c>
      <c r="Z136" s="75" t="s">
        <v>295</v>
      </c>
    </row>
    <row r="137" spans="1:26">
      <c r="A137" s="60" t="s">
        <v>175</v>
      </c>
      <c r="B137" s="10"/>
      <c r="C137" s="1"/>
      <c r="D137" s="1"/>
      <c r="E137" s="6"/>
      <c r="F137" s="6">
        <v>7.03</v>
      </c>
      <c r="G137" s="6">
        <v>0.5</v>
      </c>
      <c r="H137" s="6">
        <v>16.350000000000001</v>
      </c>
      <c r="I137" s="6">
        <v>6.11</v>
      </c>
      <c r="J137" s="6">
        <v>-6.18</v>
      </c>
      <c r="K137" s="6">
        <v>4.6500000000000004</v>
      </c>
      <c r="L137" s="6">
        <v>-21.5</v>
      </c>
      <c r="M137" s="45">
        <f t="shared" ref="M137:M168" si="109">SUM(C137:L137)</f>
        <v>6.9600000000000009</v>
      </c>
      <c r="N137" s="48">
        <f t="shared" ref="N137:N168" si="110">M137/R137</f>
        <v>0.99428571428571444</v>
      </c>
      <c r="O137" s="10">
        <f t="shared" ref="O137:O168" si="111">MIN(C137:L137)</f>
        <v>-21.5</v>
      </c>
      <c r="P137" s="45">
        <f t="shared" ref="P137:P168" si="112">MAX(C137:L137)</f>
        <v>16.350000000000001</v>
      </c>
      <c r="Q137" s="10">
        <v>5</v>
      </c>
      <c r="R137" s="10">
        <v>7</v>
      </c>
      <c r="S137" s="51">
        <f t="shared" ref="S137:S168" si="113">Q137/R137</f>
        <v>0.7142857142857143</v>
      </c>
      <c r="W137" s="45">
        <f t="shared" ref="W137" si="114">V137/50</f>
        <v>0</v>
      </c>
      <c r="X137" s="10">
        <v>0</v>
      </c>
      <c r="Y137" s="45">
        <f t="shared" ref="Y137" si="115">W137</f>
        <v>0</v>
      </c>
      <c r="Z137" s="45">
        <f>Y137-X137</f>
        <v>0</v>
      </c>
    </row>
    <row r="138" spans="1:26">
      <c r="A138" s="60" t="s">
        <v>176</v>
      </c>
      <c r="B138" s="10"/>
      <c r="C138" s="1"/>
      <c r="D138" s="1"/>
      <c r="E138" s="6"/>
      <c r="F138" s="6"/>
      <c r="G138" s="6"/>
      <c r="H138" s="6"/>
      <c r="I138" s="6"/>
      <c r="J138" s="6">
        <v>7.72</v>
      </c>
      <c r="K138" s="6">
        <v>-3.83</v>
      </c>
      <c r="L138" s="6">
        <v>-8.74</v>
      </c>
      <c r="M138" s="45">
        <f t="shared" si="109"/>
        <v>-4.8500000000000005</v>
      </c>
      <c r="N138" s="48">
        <f t="shared" si="110"/>
        <v>-1.6166666666666669</v>
      </c>
      <c r="O138" s="10">
        <f t="shared" si="111"/>
        <v>-8.74</v>
      </c>
      <c r="P138" s="45">
        <f t="shared" si="112"/>
        <v>7.72</v>
      </c>
      <c r="Q138" s="10">
        <v>1</v>
      </c>
      <c r="R138" s="10">
        <v>3</v>
      </c>
      <c r="S138" s="51">
        <f t="shared" si="113"/>
        <v>0.33333333333333331</v>
      </c>
      <c r="W138" s="45">
        <f t="shared" ref="W138:W201" si="116">V138/50</f>
        <v>0</v>
      </c>
      <c r="X138" s="10">
        <v>0</v>
      </c>
      <c r="Y138" s="45">
        <f t="shared" ref="Y138:Y201" si="117">W138</f>
        <v>0</v>
      </c>
      <c r="Z138" s="45">
        <f t="shared" ref="Z138:Z201" si="118">Y138-X138</f>
        <v>0</v>
      </c>
    </row>
    <row r="139" spans="1:26">
      <c r="A139" s="60" t="s">
        <v>177</v>
      </c>
      <c r="B139" s="10"/>
      <c r="C139" s="1"/>
      <c r="D139" s="1"/>
      <c r="E139" s="6"/>
      <c r="F139" s="6"/>
      <c r="G139" s="6"/>
      <c r="H139" s="6"/>
      <c r="I139" s="6"/>
      <c r="J139" s="6">
        <v>-12.32</v>
      </c>
      <c r="K139" s="6">
        <v>6.02</v>
      </c>
      <c r="L139" s="6">
        <v>-14.09</v>
      </c>
      <c r="M139" s="45">
        <f t="shared" si="109"/>
        <v>-20.39</v>
      </c>
      <c r="N139" s="48">
        <f t="shared" si="110"/>
        <v>-6.7966666666666669</v>
      </c>
      <c r="O139" s="10">
        <f t="shared" si="111"/>
        <v>-14.09</v>
      </c>
      <c r="P139" s="45">
        <f t="shared" si="112"/>
        <v>6.02</v>
      </c>
      <c r="Q139" s="10">
        <v>1</v>
      </c>
      <c r="R139" s="10">
        <v>3</v>
      </c>
      <c r="S139" s="51">
        <f t="shared" si="113"/>
        <v>0.33333333333333331</v>
      </c>
      <c r="W139" s="45">
        <f t="shared" si="116"/>
        <v>0</v>
      </c>
      <c r="X139" s="10">
        <v>0</v>
      </c>
      <c r="Y139" s="45">
        <f t="shared" si="117"/>
        <v>0</v>
      </c>
      <c r="Z139" s="45">
        <f t="shared" si="118"/>
        <v>0</v>
      </c>
    </row>
    <row r="140" spans="1:26">
      <c r="A140" s="60" t="s">
        <v>178</v>
      </c>
      <c r="B140" s="10"/>
      <c r="C140" s="1"/>
      <c r="D140" s="1"/>
      <c r="E140" s="6"/>
      <c r="F140" s="6"/>
      <c r="G140" s="6"/>
      <c r="H140" s="6"/>
      <c r="I140" s="6">
        <v>3.77</v>
      </c>
      <c r="J140" s="6">
        <v>-17.87</v>
      </c>
      <c r="K140" s="6"/>
      <c r="L140" s="6"/>
      <c r="M140" s="45">
        <f t="shared" si="109"/>
        <v>-14.100000000000001</v>
      </c>
      <c r="N140" s="48">
        <f t="shared" si="110"/>
        <v>-7.0500000000000007</v>
      </c>
      <c r="O140" s="10">
        <f t="shared" si="111"/>
        <v>-17.87</v>
      </c>
      <c r="P140" s="45">
        <f t="shared" si="112"/>
        <v>3.77</v>
      </c>
      <c r="Q140" s="10">
        <v>1</v>
      </c>
      <c r="R140" s="10">
        <v>2</v>
      </c>
      <c r="S140" s="51">
        <f t="shared" si="113"/>
        <v>0.5</v>
      </c>
      <c r="W140" s="45">
        <f t="shared" si="116"/>
        <v>0</v>
      </c>
      <c r="X140" s="10">
        <v>0</v>
      </c>
      <c r="Y140" s="45">
        <f t="shared" si="117"/>
        <v>0</v>
      </c>
      <c r="Z140" s="45">
        <f t="shared" si="118"/>
        <v>0</v>
      </c>
    </row>
    <row r="141" spans="1:26">
      <c r="A141" s="60" t="s">
        <v>179</v>
      </c>
      <c r="B141" s="10"/>
      <c r="C141" s="1"/>
      <c r="D141" s="1"/>
      <c r="E141" s="6"/>
      <c r="F141" s="6"/>
      <c r="G141" s="6"/>
      <c r="H141" s="6"/>
      <c r="I141" s="6">
        <v>4.34</v>
      </c>
      <c r="J141" s="6">
        <v>-29.2</v>
      </c>
      <c r="K141" s="6"/>
      <c r="L141" s="6"/>
      <c r="M141" s="45">
        <f t="shared" si="109"/>
        <v>-24.86</v>
      </c>
      <c r="N141" s="48">
        <f t="shared" si="110"/>
        <v>-12.43</v>
      </c>
      <c r="O141" s="10">
        <f t="shared" si="111"/>
        <v>-29.2</v>
      </c>
      <c r="P141" s="45">
        <f t="shared" si="112"/>
        <v>4.34</v>
      </c>
      <c r="Q141" s="10">
        <v>1</v>
      </c>
      <c r="R141" s="10">
        <v>2</v>
      </c>
      <c r="S141" s="51">
        <f t="shared" si="113"/>
        <v>0.5</v>
      </c>
      <c r="W141" s="45">
        <f t="shared" si="116"/>
        <v>0</v>
      </c>
      <c r="X141" s="10">
        <v>0</v>
      </c>
      <c r="Y141" s="45">
        <f t="shared" si="117"/>
        <v>0</v>
      </c>
      <c r="Z141" s="45">
        <f t="shared" si="118"/>
        <v>0</v>
      </c>
    </row>
    <row r="142" spans="1:26">
      <c r="A142" s="64" t="s">
        <v>180</v>
      </c>
      <c r="B142" s="10"/>
      <c r="C142" s="1"/>
      <c r="D142" s="1"/>
      <c r="E142" s="6"/>
      <c r="F142" s="6"/>
      <c r="G142" s="6"/>
      <c r="H142" s="6"/>
      <c r="I142" s="6">
        <v>3.27</v>
      </c>
      <c r="J142" s="6">
        <v>10.79</v>
      </c>
      <c r="K142" s="6">
        <v>4.4400000000000004</v>
      </c>
      <c r="L142" s="6">
        <v>-0.76</v>
      </c>
      <c r="M142" s="45">
        <f t="shared" si="109"/>
        <v>17.739999999999998</v>
      </c>
      <c r="N142" s="48">
        <f t="shared" si="110"/>
        <v>4.4349999999999996</v>
      </c>
      <c r="O142" s="10">
        <f t="shared" si="111"/>
        <v>-0.76</v>
      </c>
      <c r="P142" s="45">
        <f t="shared" si="112"/>
        <v>10.79</v>
      </c>
      <c r="Q142" s="10">
        <v>3</v>
      </c>
      <c r="R142" s="10">
        <v>4</v>
      </c>
      <c r="S142" s="51">
        <f t="shared" si="113"/>
        <v>0.75</v>
      </c>
      <c r="W142" s="45">
        <f t="shared" si="116"/>
        <v>0</v>
      </c>
      <c r="X142" s="10">
        <v>0</v>
      </c>
      <c r="Y142" s="45">
        <f t="shared" si="117"/>
        <v>0</v>
      </c>
      <c r="Z142" s="45">
        <f t="shared" si="118"/>
        <v>0</v>
      </c>
    </row>
    <row r="143" spans="1:26">
      <c r="A143" s="64" t="s">
        <v>181</v>
      </c>
      <c r="B143" s="10"/>
      <c r="C143" s="1"/>
      <c r="D143" s="1"/>
      <c r="E143" s="6"/>
      <c r="F143" s="6"/>
      <c r="G143" s="6"/>
      <c r="H143" s="6"/>
      <c r="I143" s="6"/>
      <c r="J143" s="6">
        <v>15.12</v>
      </c>
      <c r="K143" s="6">
        <v>1.1000000000000001</v>
      </c>
      <c r="L143" s="6">
        <v>1.1399999999999999</v>
      </c>
      <c r="M143" s="45">
        <f t="shared" si="109"/>
        <v>17.36</v>
      </c>
      <c r="N143" s="48">
        <f t="shared" si="110"/>
        <v>5.7866666666666662</v>
      </c>
      <c r="O143" s="10">
        <f t="shared" si="111"/>
        <v>1.1000000000000001</v>
      </c>
      <c r="P143" s="45">
        <f t="shared" si="112"/>
        <v>15.12</v>
      </c>
      <c r="Q143" s="10">
        <v>3</v>
      </c>
      <c r="R143" s="10">
        <v>3</v>
      </c>
      <c r="S143" s="51">
        <f t="shared" si="113"/>
        <v>1</v>
      </c>
      <c r="W143" s="45">
        <f t="shared" si="116"/>
        <v>0</v>
      </c>
      <c r="X143" s="10">
        <v>0</v>
      </c>
      <c r="Y143" s="45">
        <f t="shared" si="117"/>
        <v>0</v>
      </c>
      <c r="Z143" s="45">
        <f t="shared" si="118"/>
        <v>0</v>
      </c>
    </row>
    <row r="144" spans="1:26">
      <c r="A144" s="60" t="s">
        <v>182</v>
      </c>
      <c r="B144" s="10"/>
      <c r="C144" s="1"/>
      <c r="D144" s="1"/>
      <c r="E144" s="6"/>
      <c r="F144" s="6"/>
      <c r="G144" s="6"/>
      <c r="H144" s="6"/>
      <c r="I144" s="6"/>
      <c r="J144" s="6">
        <v>-27.16</v>
      </c>
      <c r="K144" s="6">
        <v>10.6</v>
      </c>
      <c r="L144" s="6">
        <v>-7.12</v>
      </c>
      <c r="M144" s="45">
        <f t="shared" si="109"/>
        <v>-23.680000000000003</v>
      </c>
      <c r="N144" s="48">
        <f t="shared" si="110"/>
        <v>-7.8933333333333344</v>
      </c>
      <c r="O144" s="10">
        <f t="shared" si="111"/>
        <v>-27.16</v>
      </c>
      <c r="P144" s="45">
        <f t="shared" si="112"/>
        <v>10.6</v>
      </c>
      <c r="Q144" s="10">
        <v>1</v>
      </c>
      <c r="R144" s="10">
        <v>3</v>
      </c>
      <c r="S144" s="51">
        <f t="shared" si="113"/>
        <v>0.33333333333333331</v>
      </c>
      <c r="W144" s="45">
        <f t="shared" si="116"/>
        <v>0</v>
      </c>
      <c r="X144" s="10">
        <v>0</v>
      </c>
      <c r="Y144" s="45">
        <f t="shared" si="117"/>
        <v>0</v>
      </c>
      <c r="Z144" s="45">
        <f t="shared" si="118"/>
        <v>0</v>
      </c>
    </row>
    <row r="145" spans="1:26">
      <c r="A145" s="60" t="s">
        <v>183</v>
      </c>
      <c r="B145" s="10"/>
      <c r="C145" s="1"/>
      <c r="D145" s="1"/>
      <c r="E145" s="6"/>
      <c r="F145" s="6"/>
      <c r="G145" s="6"/>
      <c r="H145" s="6"/>
      <c r="I145" s="6"/>
      <c r="J145" s="6">
        <v>-17.16</v>
      </c>
      <c r="K145" s="6">
        <v>9.9600000000000009</v>
      </c>
      <c r="L145" s="6">
        <v>-1.67</v>
      </c>
      <c r="M145" s="45">
        <f t="shared" si="109"/>
        <v>-8.8699999999999992</v>
      </c>
      <c r="N145" s="48">
        <f t="shared" si="110"/>
        <v>-2.9566666666666666</v>
      </c>
      <c r="O145" s="10">
        <f t="shared" si="111"/>
        <v>-17.16</v>
      </c>
      <c r="P145" s="45">
        <f t="shared" si="112"/>
        <v>9.9600000000000009</v>
      </c>
      <c r="Q145" s="10">
        <v>1</v>
      </c>
      <c r="R145" s="10">
        <v>3</v>
      </c>
      <c r="S145" s="51">
        <f t="shared" si="113"/>
        <v>0.33333333333333331</v>
      </c>
      <c r="W145" s="45">
        <f t="shared" si="116"/>
        <v>0</v>
      </c>
      <c r="X145" s="10">
        <v>0</v>
      </c>
      <c r="Y145" s="45">
        <f t="shared" si="117"/>
        <v>0</v>
      </c>
      <c r="Z145" s="45">
        <f t="shared" si="118"/>
        <v>0</v>
      </c>
    </row>
    <row r="146" spans="1:26">
      <c r="A146" s="60" t="s">
        <v>184</v>
      </c>
      <c r="B146" s="10"/>
      <c r="C146" s="1"/>
      <c r="D146" s="1"/>
      <c r="E146" s="6"/>
      <c r="F146" s="6"/>
      <c r="G146" s="6"/>
      <c r="H146" s="6"/>
      <c r="I146" s="6"/>
      <c r="J146" s="6">
        <v>-0.97</v>
      </c>
      <c r="K146" s="6">
        <v>10.65</v>
      </c>
      <c r="L146" s="6">
        <v>-17.77</v>
      </c>
      <c r="M146" s="45">
        <f t="shared" si="109"/>
        <v>-8.09</v>
      </c>
      <c r="N146" s="48">
        <f t="shared" si="110"/>
        <v>-2.6966666666666668</v>
      </c>
      <c r="O146" s="10">
        <f t="shared" si="111"/>
        <v>-17.77</v>
      </c>
      <c r="P146" s="45">
        <f t="shared" si="112"/>
        <v>10.65</v>
      </c>
      <c r="Q146" s="10">
        <v>1</v>
      </c>
      <c r="R146" s="10">
        <v>3</v>
      </c>
      <c r="S146" s="51">
        <f t="shared" si="113"/>
        <v>0.33333333333333331</v>
      </c>
      <c r="W146" s="45">
        <f t="shared" si="116"/>
        <v>0</v>
      </c>
      <c r="X146" s="10">
        <v>0</v>
      </c>
      <c r="Y146" s="45">
        <f t="shared" si="117"/>
        <v>0</v>
      </c>
      <c r="Z146" s="45">
        <f t="shared" si="118"/>
        <v>0</v>
      </c>
    </row>
    <row r="147" spans="1:26">
      <c r="A147" s="60" t="s">
        <v>185</v>
      </c>
      <c r="B147" s="10"/>
      <c r="C147" s="1"/>
      <c r="D147" s="1"/>
      <c r="E147" s="6"/>
      <c r="F147" s="6"/>
      <c r="G147" s="6"/>
      <c r="H147" s="6"/>
      <c r="I147" s="6"/>
      <c r="J147" s="6"/>
      <c r="K147" s="6"/>
      <c r="L147" s="6">
        <v>8.44</v>
      </c>
      <c r="M147" s="45">
        <f t="shared" si="109"/>
        <v>8.44</v>
      </c>
      <c r="N147" s="48">
        <f t="shared" si="110"/>
        <v>8.44</v>
      </c>
      <c r="O147" s="10">
        <f t="shared" si="111"/>
        <v>8.44</v>
      </c>
      <c r="P147" s="45">
        <f t="shared" si="112"/>
        <v>8.44</v>
      </c>
      <c r="Q147" s="10">
        <v>1</v>
      </c>
      <c r="R147" s="10">
        <v>1</v>
      </c>
      <c r="S147" s="51">
        <f t="shared" si="113"/>
        <v>1</v>
      </c>
      <c r="W147" s="45">
        <f t="shared" si="116"/>
        <v>0</v>
      </c>
      <c r="X147" s="10">
        <v>0</v>
      </c>
      <c r="Y147" s="45">
        <f t="shared" si="117"/>
        <v>0</v>
      </c>
      <c r="Z147" s="45">
        <f t="shared" si="118"/>
        <v>0</v>
      </c>
    </row>
    <row r="148" spans="1:26">
      <c r="A148" s="60" t="s">
        <v>185</v>
      </c>
      <c r="B148" s="10"/>
      <c r="C148" s="1"/>
      <c r="D148" s="1"/>
      <c r="E148" s="6"/>
      <c r="F148" s="6"/>
      <c r="G148" s="6"/>
      <c r="H148" s="6"/>
      <c r="I148" s="6"/>
      <c r="J148" s="6"/>
      <c r="K148" s="6"/>
      <c r="L148" s="6">
        <v>8.39</v>
      </c>
      <c r="M148" s="45">
        <f t="shared" si="109"/>
        <v>8.39</v>
      </c>
      <c r="N148" s="48">
        <f t="shared" si="110"/>
        <v>8.39</v>
      </c>
      <c r="O148" s="10">
        <f t="shared" si="111"/>
        <v>8.39</v>
      </c>
      <c r="P148" s="45">
        <f t="shared" si="112"/>
        <v>8.39</v>
      </c>
      <c r="Q148" s="10">
        <v>1</v>
      </c>
      <c r="R148" s="10">
        <v>1</v>
      </c>
      <c r="S148" s="51">
        <f t="shared" si="113"/>
        <v>1</v>
      </c>
      <c r="W148" s="45">
        <f t="shared" si="116"/>
        <v>0</v>
      </c>
      <c r="X148" s="10">
        <v>0</v>
      </c>
      <c r="Y148" s="45">
        <f t="shared" si="117"/>
        <v>0</v>
      </c>
      <c r="Z148" s="45">
        <f t="shared" si="118"/>
        <v>0</v>
      </c>
    </row>
    <row r="149" spans="1:26">
      <c r="A149" s="60" t="s">
        <v>186</v>
      </c>
      <c r="B149" s="10"/>
      <c r="C149" s="1"/>
      <c r="D149" s="1"/>
      <c r="E149" s="6"/>
      <c r="F149" s="6"/>
      <c r="G149" s="6"/>
      <c r="H149" s="6"/>
      <c r="I149" s="6"/>
      <c r="J149" s="6"/>
      <c r="K149" s="6"/>
      <c r="L149" s="6">
        <v>-0.42</v>
      </c>
      <c r="M149" s="45">
        <f t="shared" si="109"/>
        <v>-0.42</v>
      </c>
      <c r="N149" s="48">
        <f t="shared" si="110"/>
        <v>-0.42</v>
      </c>
      <c r="O149" s="10">
        <f t="shared" si="111"/>
        <v>-0.42</v>
      </c>
      <c r="P149" s="45">
        <f t="shared" si="112"/>
        <v>-0.42</v>
      </c>
      <c r="Q149" s="10">
        <v>0</v>
      </c>
      <c r="R149" s="10">
        <v>1</v>
      </c>
      <c r="S149" s="51">
        <f t="shared" si="113"/>
        <v>0</v>
      </c>
      <c r="W149" s="45">
        <f t="shared" si="116"/>
        <v>0</v>
      </c>
      <c r="X149" s="10">
        <v>0</v>
      </c>
      <c r="Y149" s="45">
        <f t="shared" si="117"/>
        <v>0</v>
      </c>
      <c r="Z149" s="45">
        <f t="shared" si="118"/>
        <v>0</v>
      </c>
    </row>
    <row r="150" spans="1:26">
      <c r="A150" s="60" t="s">
        <v>187</v>
      </c>
      <c r="B150" s="10"/>
      <c r="C150" s="1"/>
      <c r="D150" s="1"/>
      <c r="E150" s="6"/>
      <c r="F150" s="6"/>
      <c r="G150" s="6"/>
      <c r="H150" s="6"/>
      <c r="I150" s="6"/>
      <c r="J150" s="6"/>
      <c r="K150" s="6"/>
      <c r="L150" s="6">
        <v>6.61</v>
      </c>
      <c r="M150" s="45">
        <f t="shared" si="109"/>
        <v>6.61</v>
      </c>
      <c r="N150" s="48">
        <f t="shared" si="110"/>
        <v>6.61</v>
      </c>
      <c r="O150" s="10">
        <f t="shared" si="111"/>
        <v>6.61</v>
      </c>
      <c r="P150" s="45">
        <f t="shared" si="112"/>
        <v>6.61</v>
      </c>
      <c r="Q150" s="10">
        <v>1</v>
      </c>
      <c r="R150" s="10">
        <v>1</v>
      </c>
      <c r="S150" s="51">
        <f t="shared" si="113"/>
        <v>1</v>
      </c>
      <c r="W150" s="45">
        <f t="shared" si="116"/>
        <v>0</v>
      </c>
      <c r="X150" s="10">
        <v>0</v>
      </c>
      <c r="Y150" s="45">
        <f t="shared" si="117"/>
        <v>0</v>
      </c>
      <c r="Z150" s="45">
        <f t="shared" si="118"/>
        <v>0</v>
      </c>
    </row>
    <row r="151" spans="1:26">
      <c r="A151" s="60" t="s">
        <v>188</v>
      </c>
      <c r="B151" s="10"/>
      <c r="C151" s="1"/>
      <c r="D151" s="1"/>
      <c r="E151" s="6"/>
      <c r="F151" s="6"/>
      <c r="G151" s="6"/>
      <c r="H151" s="6"/>
      <c r="I151" s="6"/>
      <c r="J151" s="6"/>
      <c r="K151" s="6"/>
      <c r="L151" s="6">
        <v>4.3600000000000003</v>
      </c>
      <c r="M151" s="45">
        <f t="shared" si="109"/>
        <v>4.3600000000000003</v>
      </c>
      <c r="N151" s="48">
        <f t="shared" si="110"/>
        <v>4.3600000000000003</v>
      </c>
      <c r="O151" s="10">
        <f t="shared" si="111"/>
        <v>4.3600000000000003</v>
      </c>
      <c r="P151" s="45">
        <f t="shared" si="112"/>
        <v>4.3600000000000003</v>
      </c>
      <c r="Q151" s="10">
        <v>1</v>
      </c>
      <c r="R151" s="10">
        <v>1</v>
      </c>
      <c r="S151" s="51">
        <f t="shared" si="113"/>
        <v>1</v>
      </c>
      <c r="W151" s="45">
        <f t="shared" si="116"/>
        <v>0</v>
      </c>
      <c r="X151" s="10">
        <v>0</v>
      </c>
      <c r="Y151" s="45">
        <f t="shared" si="117"/>
        <v>0</v>
      </c>
      <c r="Z151" s="45">
        <f t="shared" si="118"/>
        <v>0</v>
      </c>
    </row>
    <row r="152" spans="1:26">
      <c r="A152" s="60" t="s">
        <v>189</v>
      </c>
      <c r="B152" s="10"/>
      <c r="C152" s="1"/>
      <c r="D152" s="1"/>
      <c r="E152" s="6"/>
      <c r="F152" s="6"/>
      <c r="G152" s="6"/>
      <c r="H152" s="6"/>
      <c r="I152" s="6"/>
      <c r="J152" s="6"/>
      <c r="K152" s="6"/>
      <c r="L152" s="6">
        <v>0.45</v>
      </c>
      <c r="M152" s="45">
        <f t="shared" si="109"/>
        <v>0.45</v>
      </c>
      <c r="N152" s="48">
        <f t="shared" si="110"/>
        <v>0.45</v>
      </c>
      <c r="O152" s="10">
        <f t="shared" si="111"/>
        <v>0.45</v>
      </c>
      <c r="P152" s="45">
        <f t="shared" si="112"/>
        <v>0.45</v>
      </c>
      <c r="Q152" s="10">
        <v>1</v>
      </c>
      <c r="R152" s="10">
        <v>1</v>
      </c>
      <c r="S152" s="51">
        <f t="shared" si="113"/>
        <v>1</v>
      </c>
      <c r="W152" s="45">
        <f t="shared" si="116"/>
        <v>0</v>
      </c>
      <c r="X152" s="10">
        <v>0</v>
      </c>
      <c r="Y152" s="45">
        <f t="shared" si="117"/>
        <v>0</v>
      </c>
      <c r="Z152" s="45">
        <f t="shared" si="118"/>
        <v>0</v>
      </c>
    </row>
    <row r="153" spans="1:26">
      <c r="A153" s="60" t="s">
        <v>190</v>
      </c>
      <c r="B153" s="10"/>
      <c r="C153" s="1"/>
      <c r="D153" s="1"/>
      <c r="E153" s="6"/>
      <c r="F153" s="6"/>
      <c r="G153" s="6"/>
      <c r="H153" s="6"/>
      <c r="I153" s="6"/>
      <c r="J153" s="6"/>
      <c r="K153" s="6"/>
      <c r="L153" s="6">
        <v>6.7</v>
      </c>
      <c r="M153" s="45">
        <f t="shared" si="109"/>
        <v>6.7</v>
      </c>
      <c r="N153" s="48">
        <f t="shared" si="110"/>
        <v>6.7</v>
      </c>
      <c r="O153" s="10">
        <f t="shared" si="111"/>
        <v>6.7</v>
      </c>
      <c r="P153" s="45">
        <f t="shared" si="112"/>
        <v>6.7</v>
      </c>
      <c r="Q153" s="10">
        <v>1</v>
      </c>
      <c r="R153" s="10">
        <v>1</v>
      </c>
      <c r="S153" s="51">
        <f t="shared" si="113"/>
        <v>1</v>
      </c>
      <c r="W153" s="45">
        <f t="shared" si="116"/>
        <v>0</v>
      </c>
      <c r="X153" s="10">
        <v>0</v>
      </c>
      <c r="Y153" s="45">
        <f t="shared" si="117"/>
        <v>0</v>
      </c>
      <c r="Z153" s="45">
        <f t="shared" si="118"/>
        <v>0</v>
      </c>
    </row>
    <row r="154" spans="1:26">
      <c r="A154" s="60" t="s">
        <v>191</v>
      </c>
      <c r="B154" s="10"/>
      <c r="C154" s="1"/>
      <c r="D154" s="1"/>
      <c r="E154" s="6"/>
      <c r="F154" s="6"/>
      <c r="G154" s="6"/>
      <c r="H154" s="6"/>
      <c r="I154" s="6"/>
      <c r="J154" s="6"/>
      <c r="K154" s="6"/>
      <c r="L154" s="6">
        <v>-6.94</v>
      </c>
      <c r="M154" s="45">
        <f t="shared" si="109"/>
        <v>-6.94</v>
      </c>
      <c r="N154" s="48">
        <f t="shared" si="110"/>
        <v>-6.94</v>
      </c>
      <c r="O154" s="10">
        <f t="shared" si="111"/>
        <v>-6.94</v>
      </c>
      <c r="P154" s="45">
        <f t="shared" si="112"/>
        <v>-6.94</v>
      </c>
      <c r="Q154" s="10">
        <v>0</v>
      </c>
      <c r="R154" s="10">
        <v>1</v>
      </c>
      <c r="S154" s="51">
        <f t="shared" si="113"/>
        <v>0</v>
      </c>
      <c r="W154" s="45">
        <f t="shared" si="116"/>
        <v>0</v>
      </c>
      <c r="X154" s="10">
        <v>0</v>
      </c>
      <c r="Y154" s="45">
        <f t="shared" si="117"/>
        <v>0</v>
      </c>
      <c r="Z154" s="45">
        <f t="shared" si="118"/>
        <v>0</v>
      </c>
    </row>
    <row r="155" spans="1:26">
      <c r="A155" s="60" t="s">
        <v>192</v>
      </c>
      <c r="B155" s="10"/>
      <c r="C155" s="1"/>
      <c r="D155" s="1"/>
      <c r="E155" s="6"/>
      <c r="F155" s="6"/>
      <c r="G155" s="6"/>
      <c r="H155" s="6"/>
      <c r="I155" s="6"/>
      <c r="J155" s="6"/>
      <c r="K155" s="6"/>
      <c r="L155" s="6">
        <v>-2.94</v>
      </c>
      <c r="M155" s="45">
        <f t="shared" si="109"/>
        <v>-2.94</v>
      </c>
      <c r="N155" s="48">
        <f t="shared" si="110"/>
        <v>-2.94</v>
      </c>
      <c r="O155" s="10">
        <f t="shared" si="111"/>
        <v>-2.94</v>
      </c>
      <c r="P155" s="45">
        <f t="shared" si="112"/>
        <v>-2.94</v>
      </c>
      <c r="Q155" s="10">
        <v>0</v>
      </c>
      <c r="R155" s="10">
        <v>1</v>
      </c>
      <c r="S155" s="51">
        <f t="shared" si="113"/>
        <v>0</v>
      </c>
      <c r="W155" s="45">
        <f t="shared" si="116"/>
        <v>0</v>
      </c>
      <c r="X155" s="10">
        <v>0</v>
      </c>
      <c r="Y155" s="45">
        <f t="shared" si="117"/>
        <v>0</v>
      </c>
      <c r="Z155" s="45">
        <f t="shared" si="118"/>
        <v>0</v>
      </c>
    </row>
    <row r="156" spans="1:26">
      <c r="A156" s="60" t="s">
        <v>193</v>
      </c>
      <c r="B156" s="49"/>
      <c r="C156" s="44"/>
      <c r="D156" s="44"/>
      <c r="E156" s="44"/>
      <c r="F156" s="6">
        <v>12.83</v>
      </c>
      <c r="G156" s="6">
        <v>-1.28</v>
      </c>
      <c r="H156" s="6">
        <v>22.3</v>
      </c>
      <c r="I156" s="6">
        <v>-0.02</v>
      </c>
      <c r="J156" s="6">
        <v>-0.15</v>
      </c>
      <c r="K156" s="6">
        <v>-15.18</v>
      </c>
      <c r="L156" s="6">
        <v>13.82</v>
      </c>
      <c r="M156" s="45">
        <f t="shared" si="109"/>
        <v>32.32</v>
      </c>
      <c r="N156" s="48">
        <f t="shared" si="110"/>
        <v>4.6171428571428574</v>
      </c>
      <c r="O156" s="10">
        <f t="shared" si="111"/>
        <v>-15.18</v>
      </c>
      <c r="P156" s="45">
        <f t="shared" si="112"/>
        <v>22.3</v>
      </c>
      <c r="Q156" s="10">
        <v>3</v>
      </c>
      <c r="R156" s="10">
        <v>7</v>
      </c>
      <c r="S156" s="51">
        <f t="shared" si="113"/>
        <v>0.42857142857142855</v>
      </c>
      <c r="W156" s="45">
        <f t="shared" si="116"/>
        <v>0</v>
      </c>
      <c r="X156" s="10">
        <v>0</v>
      </c>
      <c r="Y156" s="45">
        <f t="shared" si="117"/>
        <v>0</v>
      </c>
      <c r="Z156" s="45">
        <f t="shared" si="118"/>
        <v>0</v>
      </c>
    </row>
    <row r="157" spans="1:26">
      <c r="A157" s="64" t="s">
        <v>194</v>
      </c>
      <c r="B157" s="49"/>
      <c r="C157" s="44"/>
      <c r="D157" s="44"/>
      <c r="E157" s="44"/>
      <c r="F157" s="6"/>
      <c r="G157" s="6"/>
      <c r="H157" s="6"/>
      <c r="I157" s="6"/>
      <c r="J157" s="6">
        <v>25.97</v>
      </c>
      <c r="K157" s="6">
        <v>1.05</v>
      </c>
      <c r="L157" s="6">
        <v>-3.47</v>
      </c>
      <c r="M157" s="45">
        <f t="shared" si="109"/>
        <v>23.55</v>
      </c>
      <c r="N157" s="48">
        <f t="shared" si="110"/>
        <v>7.8500000000000005</v>
      </c>
      <c r="O157" s="10">
        <f t="shared" si="111"/>
        <v>-3.47</v>
      </c>
      <c r="P157" s="45">
        <f t="shared" si="112"/>
        <v>25.97</v>
      </c>
      <c r="Q157" s="10">
        <v>2</v>
      </c>
      <c r="R157" s="10">
        <v>3</v>
      </c>
      <c r="S157" s="51">
        <f t="shared" si="113"/>
        <v>0.66666666666666663</v>
      </c>
      <c r="W157" s="45">
        <f t="shared" si="116"/>
        <v>0</v>
      </c>
      <c r="X157" s="10">
        <v>0</v>
      </c>
      <c r="Y157" s="45">
        <f t="shared" si="117"/>
        <v>0</v>
      </c>
      <c r="Z157" s="45">
        <f t="shared" si="118"/>
        <v>0</v>
      </c>
    </row>
    <row r="158" spans="1:26">
      <c r="A158" s="60" t="s">
        <v>195</v>
      </c>
      <c r="B158" s="49"/>
      <c r="C158" s="44"/>
      <c r="D158" s="44"/>
      <c r="E158" s="44"/>
      <c r="F158" s="6"/>
      <c r="G158" s="6"/>
      <c r="H158" s="6"/>
      <c r="I158" s="6"/>
      <c r="J158" s="6">
        <v>-16.93</v>
      </c>
      <c r="K158" s="6">
        <v>4.46</v>
      </c>
      <c r="L158" s="6">
        <v>-0.39</v>
      </c>
      <c r="M158" s="45">
        <f t="shared" si="109"/>
        <v>-12.86</v>
      </c>
      <c r="N158" s="48">
        <f t="shared" si="110"/>
        <v>-4.2866666666666662</v>
      </c>
      <c r="O158" s="10">
        <f t="shared" si="111"/>
        <v>-16.93</v>
      </c>
      <c r="P158" s="45">
        <f t="shared" si="112"/>
        <v>4.46</v>
      </c>
      <c r="Q158" s="10">
        <v>1</v>
      </c>
      <c r="R158" s="10">
        <v>3</v>
      </c>
      <c r="S158" s="51">
        <f t="shared" si="113"/>
        <v>0.33333333333333331</v>
      </c>
      <c r="W158" s="45">
        <f t="shared" si="116"/>
        <v>0</v>
      </c>
      <c r="X158" s="10">
        <v>0</v>
      </c>
      <c r="Y158" s="45">
        <f t="shared" si="117"/>
        <v>0</v>
      </c>
      <c r="Z158" s="45">
        <f t="shared" si="118"/>
        <v>0</v>
      </c>
    </row>
    <row r="159" spans="1:26">
      <c r="A159" s="60" t="s">
        <v>174</v>
      </c>
      <c r="B159" s="49"/>
      <c r="C159" s="44"/>
      <c r="D159" s="44"/>
      <c r="E159" s="44"/>
      <c r="F159" s="6"/>
      <c r="G159" s="6"/>
      <c r="H159" s="6"/>
      <c r="I159" s="6"/>
      <c r="J159" s="6"/>
      <c r="K159" s="6"/>
      <c r="L159" s="6">
        <v>-0.33</v>
      </c>
      <c r="M159" s="45">
        <f t="shared" si="109"/>
        <v>-0.33</v>
      </c>
      <c r="N159" s="48">
        <f t="shared" si="110"/>
        <v>-0.33</v>
      </c>
      <c r="O159" s="10">
        <f t="shared" si="111"/>
        <v>-0.33</v>
      </c>
      <c r="P159" s="45">
        <f t="shared" si="112"/>
        <v>-0.33</v>
      </c>
      <c r="Q159" s="10">
        <v>0</v>
      </c>
      <c r="R159" s="10">
        <v>1</v>
      </c>
      <c r="S159" s="51">
        <f t="shared" si="113"/>
        <v>0</v>
      </c>
      <c r="W159" s="45">
        <f t="shared" si="116"/>
        <v>0</v>
      </c>
      <c r="X159" s="10">
        <v>0</v>
      </c>
      <c r="Y159" s="45">
        <f t="shared" si="117"/>
        <v>0</v>
      </c>
      <c r="Z159" s="45">
        <f t="shared" si="118"/>
        <v>0</v>
      </c>
    </row>
    <row r="160" spans="1:26">
      <c r="A160" s="60" t="s">
        <v>196</v>
      </c>
      <c r="B160" s="49"/>
      <c r="C160" s="44"/>
      <c r="D160" s="44"/>
      <c r="E160" s="44"/>
      <c r="F160" s="6"/>
      <c r="G160" s="6"/>
      <c r="H160" s="6"/>
      <c r="I160" s="6"/>
      <c r="J160" s="6"/>
      <c r="K160" s="6"/>
      <c r="L160" s="6">
        <v>5.95</v>
      </c>
      <c r="M160" s="45">
        <f t="shared" si="109"/>
        <v>5.95</v>
      </c>
      <c r="N160" s="48">
        <f t="shared" si="110"/>
        <v>5.95</v>
      </c>
      <c r="O160" s="10">
        <f t="shared" si="111"/>
        <v>5.95</v>
      </c>
      <c r="P160" s="45">
        <f t="shared" si="112"/>
        <v>5.95</v>
      </c>
      <c r="Q160" s="10">
        <v>1</v>
      </c>
      <c r="R160" s="10">
        <v>1</v>
      </c>
      <c r="S160" s="51">
        <f t="shared" si="113"/>
        <v>1</v>
      </c>
      <c r="W160" s="45">
        <f t="shared" si="116"/>
        <v>0</v>
      </c>
      <c r="X160" s="10">
        <v>0</v>
      </c>
      <c r="Y160" s="45">
        <f t="shared" si="117"/>
        <v>0</v>
      </c>
      <c r="Z160" s="45">
        <f t="shared" si="118"/>
        <v>0</v>
      </c>
    </row>
    <row r="161" spans="1:26">
      <c r="A161" s="60" t="s">
        <v>197</v>
      </c>
      <c r="B161" s="49"/>
      <c r="C161" s="44"/>
      <c r="D161" s="44"/>
      <c r="E161" s="44"/>
      <c r="F161" s="6"/>
      <c r="G161" s="6"/>
      <c r="H161" s="6"/>
      <c r="I161" s="6"/>
      <c r="J161" s="6"/>
      <c r="K161" s="6"/>
      <c r="L161" s="6">
        <v>5.36</v>
      </c>
      <c r="M161" s="45">
        <f t="shared" si="109"/>
        <v>5.36</v>
      </c>
      <c r="N161" s="48">
        <f t="shared" si="110"/>
        <v>5.36</v>
      </c>
      <c r="O161" s="10">
        <f t="shared" si="111"/>
        <v>5.36</v>
      </c>
      <c r="P161" s="45">
        <f t="shared" si="112"/>
        <v>5.36</v>
      </c>
      <c r="Q161" s="10">
        <v>1</v>
      </c>
      <c r="R161" s="10">
        <v>1</v>
      </c>
      <c r="S161" s="51">
        <f t="shared" si="113"/>
        <v>1</v>
      </c>
      <c r="W161" s="45">
        <f t="shared" si="116"/>
        <v>0</v>
      </c>
      <c r="X161" s="10">
        <v>0</v>
      </c>
      <c r="Y161" s="45">
        <f t="shared" si="117"/>
        <v>0</v>
      </c>
      <c r="Z161" s="45">
        <f t="shared" si="118"/>
        <v>0</v>
      </c>
    </row>
    <row r="162" spans="1:26">
      <c r="A162" s="60" t="s">
        <v>198</v>
      </c>
      <c r="B162" s="49"/>
      <c r="C162" s="44"/>
      <c r="D162" s="44"/>
      <c r="E162" s="44"/>
      <c r="F162" s="6"/>
      <c r="G162" s="6"/>
      <c r="H162" s="6"/>
      <c r="I162" s="6"/>
      <c r="J162" s="6"/>
      <c r="K162" s="6"/>
      <c r="L162" s="6">
        <v>5.39</v>
      </c>
      <c r="M162" s="45">
        <f t="shared" si="109"/>
        <v>5.39</v>
      </c>
      <c r="N162" s="48">
        <f t="shared" si="110"/>
        <v>5.39</v>
      </c>
      <c r="O162" s="10">
        <f t="shared" si="111"/>
        <v>5.39</v>
      </c>
      <c r="P162" s="45">
        <f t="shared" si="112"/>
        <v>5.39</v>
      </c>
      <c r="Q162" s="10">
        <v>1</v>
      </c>
      <c r="R162" s="10">
        <v>1</v>
      </c>
      <c r="S162" s="51">
        <f t="shared" si="113"/>
        <v>1</v>
      </c>
      <c r="W162" s="45">
        <f t="shared" si="116"/>
        <v>0</v>
      </c>
      <c r="X162" s="10">
        <v>0</v>
      </c>
      <c r="Y162" s="45">
        <f t="shared" si="117"/>
        <v>0</v>
      </c>
      <c r="Z162" s="45">
        <f t="shared" si="118"/>
        <v>0</v>
      </c>
    </row>
    <row r="163" spans="1:26">
      <c r="A163" s="60" t="s">
        <v>199</v>
      </c>
      <c r="B163" s="49"/>
      <c r="C163" s="44"/>
      <c r="D163" s="44"/>
      <c r="E163" s="44"/>
      <c r="F163" s="6"/>
      <c r="G163" s="6"/>
      <c r="H163" s="6"/>
      <c r="I163" s="6"/>
      <c r="J163" s="6"/>
      <c r="K163" s="6"/>
      <c r="L163" s="6">
        <v>3.43</v>
      </c>
      <c r="M163" s="45">
        <f t="shared" si="109"/>
        <v>3.43</v>
      </c>
      <c r="N163" s="48">
        <f t="shared" si="110"/>
        <v>3.43</v>
      </c>
      <c r="O163" s="10">
        <f t="shared" si="111"/>
        <v>3.43</v>
      </c>
      <c r="P163" s="45">
        <f t="shared" si="112"/>
        <v>3.43</v>
      </c>
      <c r="Q163" s="10">
        <v>1</v>
      </c>
      <c r="R163" s="10">
        <v>1</v>
      </c>
      <c r="S163" s="51">
        <f t="shared" si="113"/>
        <v>1</v>
      </c>
      <c r="W163" s="45">
        <f t="shared" si="116"/>
        <v>0</v>
      </c>
      <c r="X163" s="10">
        <v>0</v>
      </c>
      <c r="Y163" s="45">
        <f t="shared" si="117"/>
        <v>0</v>
      </c>
      <c r="Z163" s="45">
        <f t="shared" si="118"/>
        <v>0</v>
      </c>
    </row>
    <row r="164" spans="1:26">
      <c r="A164" s="60" t="s">
        <v>200</v>
      </c>
      <c r="B164" s="49"/>
      <c r="C164" s="44"/>
      <c r="D164" s="44"/>
      <c r="E164" s="44"/>
      <c r="F164" s="6"/>
      <c r="G164" s="6"/>
      <c r="H164" s="6"/>
      <c r="I164" s="6"/>
      <c r="J164" s="6"/>
      <c r="K164" s="6"/>
      <c r="L164" s="6">
        <v>3.42</v>
      </c>
      <c r="M164" s="45">
        <f t="shared" si="109"/>
        <v>3.42</v>
      </c>
      <c r="N164" s="48">
        <f t="shared" si="110"/>
        <v>3.42</v>
      </c>
      <c r="O164" s="10">
        <f t="shared" si="111"/>
        <v>3.42</v>
      </c>
      <c r="P164" s="45">
        <f t="shared" si="112"/>
        <v>3.42</v>
      </c>
      <c r="Q164" s="10">
        <v>1</v>
      </c>
      <c r="R164" s="10">
        <v>1</v>
      </c>
      <c r="S164" s="51">
        <f t="shared" si="113"/>
        <v>1</v>
      </c>
      <c r="W164" s="45">
        <f t="shared" si="116"/>
        <v>0</v>
      </c>
      <c r="X164" s="10">
        <v>0</v>
      </c>
      <c r="Y164" s="45">
        <f t="shared" si="117"/>
        <v>0</v>
      </c>
      <c r="Z164" s="45">
        <f t="shared" si="118"/>
        <v>0</v>
      </c>
    </row>
    <row r="165" spans="1:26">
      <c r="A165" s="60" t="s">
        <v>201</v>
      </c>
      <c r="B165" s="49"/>
      <c r="C165" s="44"/>
      <c r="D165" s="44"/>
      <c r="E165" s="44"/>
      <c r="F165" s="6"/>
      <c r="G165" s="6"/>
      <c r="H165" s="6"/>
      <c r="I165" s="6"/>
      <c r="J165" s="6"/>
      <c r="K165" s="6"/>
      <c r="L165" s="6">
        <v>7.27</v>
      </c>
      <c r="M165" s="45">
        <f t="shared" si="109"/>
        <v>7.27</v>
      </c>
      <c r="N165" s="48">
        <f t="shared" si="110"/>
        <v>7.27</v>
      </c>
      <c r="O165" s="10">
        <f t="shared" si="111"/>
        <v>7.27</v>
      </c>
      <c r="P165" s="45">
        <f t="shared" si="112"/>
        <v>7.27</v>
      </c>
      <c r="Q165" s="10">
        <v>1</v>
      </c>
      <c r="R165" s="10">
        <v>1</v>
      </c>
      <c r="S165" s="51">
        <f t="shared" si="113"/>
        <v>1</v>
      </c>
      <c r="W165" s="45">
        <f t="shared" si="116"/>
        <v>0</v>
      </c>
      <c r="X165" s="10">
        <v>0</v>
      </c>
      <c r="Y165" s="45">
        <f t="shared" si="117"/>
        <v>0</v>
      </c>
      <c r="Z165" s="45">
        <f t="shared" si="118"/>
        <v>0</v>
      </c>
    </row>
    <row r="166" spans="1:26">
      <c r="A166" s="60" t="s">
        <v>202</v>
      </c>
      <c r="B166" s="49"/>
      <c r="C166" s="44"/>
      <c r="D166" s="44"/>
      <c r="E166" s="44"/>
      <c r="F166" s="6"/>
      <c r="G166" s="6"/>
      <c r="H166" s="6"/>
      <c r="I166" s="6"/>
      <c r="J166" s="6"/>
      <c r="K166" s="6"/>
      <c r="L166" s="6">
        <v>6.47</v>
      </c>
      <c r="M166" s="45">
        <f t="shared" si="109"/>
        <v>6.47</v>
      </c>
      <c r="N166" s="48">
        <f t="shared" si="110"/>
        <v>6.47</v>
      </c>
      <c r="O166" s="10">
        <f t="shared" si="111"/>
        <v>6.47</v>
      </c>
      <c r="P166" s="45">
        <f t="shared" si="112"/>
        <v>6.47</v>
      </c>
      <c r="Q166" s="10">
        <v>1</v>
      </c>
      <c r="R166" s="10">
        <v>1</v>
      </c>
      <c r="S166" s="51">
        <f t="shared" si="113"/>
        <v>1</v>
      </c>
      <c r="W166" s="45">
        <f t="shared" si="116"/>
        <v>0</v>
      </c>
      <c r="X166" s="10">
        <v>0</v>
      </c>
      <c r="Y166" s="45">
        <f t="shared" si="117"/>
        <v>0</v>
      </c>
      <c r="Z166" s="45">
        <f t="shared" si="118"/>
        <v>0</v>
      </c>
    </row>
    <row r="167" spans="1:26">
      <c r="A167" s="60" t="s">
        <v>203</v>
      </c>
      <c r="B167" s="49"/>
      <c r="C167" s="44"/>
      <c r="D167" s="44"/>
      <c r="E167" s="44"/>
      <c r="F167" s="6"/>
      <c r="G167" s="6"/>
      <c r="H167" s="6"/>
      <c r="I167" s="6"/>
      <c r="J167" s="6"/>
      <c r="K167" s="6"/>
      <c r="L167" s="6">
        <v>10.52</v>
      </c>
      <c r="M167" s="45">
        <f t="shared" si="109"/>
        <v>10.52</v>
      </c>
      <c r="N167" s="48">
        <f t="shared" si="110"/>
        <v>10.52</v>
      </c>
      <c r="O167" s="10">
        <f t="shared" si="111"/>
        <v>10.52</v>
      </c>
      <c r="P167" s="45">
        <f t="shared" si="112"/>
        <v>10.52</v>
      </c>
      <c r="Q167" s="10">
        <v>1</v>
      </c>
      <c r="R167" s="10">
        <v>1</v>
      </c>
      <c r="S167" s="51">
        <f t="shared" si="113"/>
        <v>1</v>
      </c>
      <c r="W167" s="45">
        <f t="shared" si="116"/>
        <v>0</v>
      </c>
      <c r="X167" s="10">
        <v>0</v>
      </c>
      <c r="Y167" s="45">
        <f t="shared" si="117"/>
        <v>0</v>
      </c>
      <c r="Z167" s="45">
        <f t="shared" si="118"/>
        <v>0</v>
      </c>
    </row>
    <row r="168" spans="1:26">
      <c r="A168" s="60" t="s">
        <v>204</v>
      </c>
      <c r="B168" s="49"/>
      <c r="C168" s="44"/>
      <c r="D168" s="44"/>
      <c r="E168" s="44"/>
      <c r="F168" s="6"/>
      <c r="G168" s="6"/>
      <c r="H168" s="6"/>
      <c r="I168" s="6"/>
      <c r="J168" s="6"/>
      <c r="K168" s="6"/>
      <c r="L168" s="6">
        <v>-1.8</v>
      </c>
      <c r="M168" s="45">
        <f t="shared" si="109"/>
        <v>-1.8</v>
      </c>
      <c r="N168" s="48">
        <f t="shared" si="110"/>
        <v>-1.8</v>
      </c>
      <c r="O168" s="10">
        <f t="shared" si="111"/>
        <v>-1.8</v>
      </c>
      <c r="P168" s="45">
        <f t="shared" si="112"/>
        <v>-1.8</v>
      </c>
      <c r="Q168" s="10">
        <v>0</v>
      </c>
      <c r="R168" s="10">
        <v>1</v>
      </c>
      <c r="S168" s="51">
        <f t="shared" si="113"/>
        <v>0</v>
      </c>
      <c r="W168" s="45">
        <f t="shared" si="116"/>
        <v>0</v>
      </c>
      <c r="X168" s="10">
        <v>0</v>
      </c>
      <c r="Y168" s="45">
        <f t="shared" si="117"/>
        <v>0</v>
      </c>
      <c r="Z168" s="45">
        <f t="shared" si="118"/>
        <v>0</v>
      </c>
    </row>
    <row r="169" spans="1:26">
      <c r="A169" s="60" t="s">
        <v>205</v>
      </c>
      <c r="B169" s="10"/>
      <c r="C169" s="1"/>
      <c r="D169" s="1"/>
      <c r="E169" s="6"/>
      <c r="F169" s="6"/>
      <c r="G169" s="6"/>
      <c r="H169" s="6">
        <v>2.68</v>
      </c>
      <c r="I169" s="6">
        <v>5.34</v>
      </c>
      <c r="J169" s="6">
        <v>3.27</v>
      </c>
      <c r="K169" s="6">
        <v>-3.53</v>
      </c>
      <c r="L169" s="6">
        <v>0.26</v>
      </c>
      <c r="M169" s="45">
        <f t="shared" ref="M169:M185" si="119">SUM(C169:L169)</f>
        <v>8.02</v>
      </c>
      <c r="N169" s="48">
        <f t="shared" ref="N169:N200" si="120">M169/R169</f>
        <v>1.6039999999999999</v>
      </c>
      <c r="O169" s="10">
        <f t="shared" ref="O169:O185" si="121">MIN(C169:L169)</f>
        <v>-3.53</v>
      </c>
      <c r="P169" s="45">
        <f t="shared" ref="P169:P185" si="122">MAX(C169:L169)</f>
        <v>5.34</v>
      </c>
      <c r="Q169" s="10">
        <v>4</v>
      </c>
      <c r="R169" s="10">
        <v>5</v>
      </c>
      <c r="S169" s="51">
        <f t="shared" ref="S169:S200" si="123">Q169/R169</f>
        <v>0.8</v>
      </c>
      <c r="W169" s="45">
        <f t="shared" si="116"/>
        <v>0</v>
      </c>
      <c r="X169" s="10">
        <v>0</v>
      </c>
      <c r="Y169" s="45">
        <f t="shared" si="117"/>
        <v>0</v>
      </c>
      <c r="Z169" s="45">
        <f t="shared" si="118"/>
        <v>0</v>
      </c>
    </row>
    <row r="170" spans="1:26">
      <c r="A170" s="60" t="s">
        <v>206</v>
      </c>
      <c r="B170" s="10"/>
      <c r="C170" s="1"/>
      <c r="D170" s="1"/>
      <c r="E170" s="6"/>
      <c r="F170" s="6"/>
      <c r="G170" s="6"/>
      <c r="H170" s="6"/>
      <c r="I170" s="6"/>
      <c r="J170" s="6">
        <v>5.17</v>
      </c>
      <c r="K170" s="6">
        <v>-2</v>
      </c>
      <c r="L170" s="6">
        <v>1.95</v>
      </c>
      <c r="M170" s="45">
        <f t="shared" si="119"/>
        <v>5.12</v>
      </c>
      <c r="N170" s="48">
        <f t="shared" si="120"/>
        <v>1.7066666666666668</v>
      </c>
      <c r="O170" s="10">
        <f t="shared" si="121"/>
        <v>-2</v>
      </c>
      <c r="P170" s="45">
        <f t="shared" si="122"/>
        <v>5.17</v>
      </c>
      <c r="Q170" s="10">
        <v>2</v>
      </c>
      <c r="R170" s="10">
        <v>3</v>
      </c>
      <c r="S170" s="51">
        <f t="shared" si="123"/>
        <v>0.66666666666666663</v>
      </c>
      <c r="U170" s="16"/>
      <c r="V170" s="16"/>
      <c r="W170" s="45">
        <f t="shared" si="116"/>
        <v>0</v>
      </c>
      <c r="X170" s="10">
        <v>0</v>
      </c>
      <c r="Y170" s="45">
        <f t="shared" si="117"/>
        <v>0</v>
      </c>
      <c r="Z170" s="45">
        <f t="shared" si="118"/>
        <v>0</v>
      </c>
    </row>
    <row r="171" spans="1:26">
      <c r="A171" s="60" t="s">
        <v>207</v>
      </c>
      <c r="B171" s="10"/>
      <c r="C171" s="1"/>
      <c r="D171" s="1"/>
      <c r="E171" s="6"/>
      <c r="F171" s="6"/>
      <c r="G171" s="6"/>
      <c r="H171" s="6"/>
      <c r="I171" s="6"/>
      <c r="J171" s="6">
        <v>-0.38</v>
      </c>
      <c r="K171" s="6">
        <v>-1.53</v>
      </c>
      <c r="L171" s="6">
        <v>-1.69</v>
      </c>
      <c r="M171" s="45">
        <f t="shared" si="119"/>
        <v>-3.6</v>
      </c>
      <c r="N171" s="48">
        <f t="shared" si="120"/>
        <v>-1.2</v>
      </c>
      <c r="O171" s="10">
        <f t="shared" si="121"/>
        <v>-1.69</v>
      </c>
      <c r="P171" s="45">
        <f t="shared" si="122"/>
        <v>-0.38</v>
      </c>
      <c r="Q171" s="10">
        <v>0</v>
      </c>
      <c r="R171" s="10">
        <v>3</v>
      </c>
      <c r="S171" s="51">
        <f t="shared" si="123"/>
        <v>0</v>
      </c>
      <c r="W171" s="45">
        <f t="shared" si="116"/>
        <v>0</v>
      </c>
      <c r="X171" s="10">
        <v>0</v>
      </c>
      <c r="Y171" s="45">
        <f t="shared" si="117"/>
        <v>0</v>
      </c>
      <c r="Z171" s="45">
        <f t="shared" si="118"/>
        <v>0</v>
      </c>
    </row>
    <row r="172" spans="1:26">
      <c r="A172" s="60" t="s">
        <v>208</v>
      </c>
      <c r="B172" s="10"/>
      <c r="C172" s="1"/>
      <c r="D172" s="1"/>
      <c r="E172" s="6"/>
      <c r="F172" s="6"/>
      <c r="G172" s="6"/>
      <c r="H172" s="6">
        <v>1.61</v>
      </c>
      <c r="I172" s="6">
        <v>8.35</v>
      </c>
      <c r="J172" s="6">
        <v>4.1399999999999997</v>
      </c>
      <c r="K172" s="6">
        <v>-4.1500000000000004</v>
      </c>
      <c r="L172" s="6">
        <v>5.2</v>
      </c>
      <c r="M172" s="45">
        <f t="shared" si="119"/>
        <v>15.149999999999999</v>
      </c>
      <c r="N172" s="48">
        <f t="shared" si="120"/>
        <v>3.03</v>
      </c>
      <c r="O172" s="10">
        <f t="shared" si="121"/>
        <v>-4.1500000000000004</v>
      </c>
      <c r="P172" s="45">
        <f t="shared" si="122"/>
        <v>8.35</v>
      </c>
      <c r="Q172" s="10">
        <v>4</v>
      </c>
      <c r="R172" s="10">
        <v>5</v>
      </c>
      <c r="S172" s="51">
        <f t="shared" si="123"/>
        <v>0.8</v>
      </c>
      <c r="W172" s="45">
        <f t="shared" si="116"/>
        <v>0</v>
      </c>
      <c r="X172" s="10">
        <v>0</v>
      </c>
      <c r="Y172" s="45">
        <f t="shared" si="117"/>
        <v>0</v>
      </c>
      <c r="Z172" s="45">
        <f t="shared" si="118"/>
        <v>0</v>
      </c>
    </row>
    <row r="173" spans="1:26">
      <c r="A173" s="60" t="s">
        <v>209</v>
      </c>
      <c r="B173" s="10"/>
      <c r="C173" s="1"/>
      <c r="D173" s="1"/>
      <c r="E173" s="6"/>
      <c r="F173" s="6"/>
      <c r="G173" s="6"/>
      <c r="H173" s="6"/>
      <c r="I173" s="6"/>
      <c r="J173" s="6">
        <v>4.9400000000000004</v>
      </c>
      <c r="K173" s="6">
        <v>-3.33</v>
      </c>
      <c r="L173" s="6">
        <v>1.5</v>
      </c>
      <c r="M173" s="45">
        <f t="shared" si="119"/>
        <v>3.1100000000000003</v>
      </c>
      <c r="N173" s="48">
        <f t="shared" si="120"/>
        <v>1.0366666666666668</v>
      </c>
      <c r="O173" s="10">
        <f t="shared" si="121"/>
        <v>-3.33</v>
      </c>
      <c r="P173" s="45">
        <f t="shared" si="122"/>
        <v>4.9400000000000004</v>
      </c>
      <c r="Q173" s="10">
        <v>2</v>
      </c>
      <c r="R173" s="10">
        <v>3</v>
      </c>
      <c r="S173" s="51">
        <f t="shared" si="123"/>
        <v>0.66666666666666663</v>
      </c>
      <c r="W173" s="45">
        <f t="shared" si="116"/>
        <v>0</v>
      </c>
      <c r="X173" s="10">
        <v>0</v>
      </c>
      <c r="Y173" s="45">
        <f t="shared" si="117"/>
        <v>0</v>
      </c>
      <c r="Z173" s="45">
        <f t="shared" si="118"/>
        <v>0</v>
      </c>
    </row>
    <row r="174" spans="1:26">
      <c r="A174" s="60" t="s">
        <v>210</v>
      </c>
      <c r="B174" s="10"/>
      <c r="C174" s="1"/>
      <c r="D174" s="1"/>
      <c r="E174" s="6"/>
      <c r="F174" s="6"/>
      <c r="G174" s="6"/>
      <c r="H174" s="6"/>
      <c r="I174" s="6"/>
      <c r="J174" s="6">
        <v>0.13</v>
      </c>
      <c r="K174" s="6">
        <v>-0.82</v>
      </c>
      <c r="L174" s="6">
        <v>3.42</v>
      </c>
      <c r="M174" s="45">
        <f t="shared" si="119"/>
        <v>2.73</v>
      </c>
      <c r="N174" s="48">
        <f t="shared" si="120"/>
        <v>0.91</v>
      </c>
      <c r="O174" s="10">
        <f t="shared" si="121"/>
        <v>-0.82</v>
      </c>
      <c r="P174" s="45">
        <f t="shared" si="122"/>
        <v>3.42</v>
      </c>
      <c r="Q174" s="10">
        <v>2</v>
      </c>
      <c r="R174" s="10">
        <v>3</v>
      </c>
      <c r="S174" s="51">
        <f t="shared" si="123"/>
        <v>0.66666666666666663</v>
      </c>
      <c r="W174" s="45">
        <f t="shared" si="116"/>
        <v>0</v>
      </c>
      <c r="X174" s="10">
        <v>0</v>
      </c>
      <c r="Y174" s="45">
        <f t="shared" si="117"/>
        <v>0</v>
      </c>
      <c r="Z174" s="45">
        <f t="shared" si="118"/>
        <v>0</v>
      </c>
    </row>
    <row r="175" spans="1:26">
      <c r="A175" s="64" t="s">
        <v>159</v>
      </c>
      <c r="B175" s="10"/>
      <c r="C175" s="1"/>
      <c r="D175" s="1"/>
      <c r="E175" s="6"/>
      <c r="F175" s="6"/>
      <c r="G175" s="6"/>
      <c r="H175" s="6"/>
      <c r="I175" s="6"/>
      <c r="J175" s="6"/>
      <c r="K175" s="6">
        <v>23.32</v>
      </c>
      <c r="L175" s="6">
        <v>6.5399999999999991</v>
      </c>
      <c r="M175" s="45">
        <f t="shared" si="119"/>
        <v>29.86</v>
      </c>
      <c r="N175" s="48">
        <f t="shared" si="120"/>
        <v>14.93</v>
      </c>
      <c r="O175" s="10">
        <f t="shared" si="121"/>
        <v>6.5399999999999991</v>
      </c>
      <c r="P175" s="45">
        <f t="shared" si="122"/>
        <v>23.32</v>
      </c>
      <c r="Q175" s="10">
        <v>2</v>
      </c>
      <c r="R175" s="10">
        <v>2</v>
      </c>
      <c r="S175" s="51">
        <f t="shared" si="123"/>
        <v>1</v>
      </c>
      <c r="W175" s="45">
        <f t="shared" si="116"/>
        <v>0</v>
      </c>
      <c r="X175" s="10">
        <v>0</v>
      </c>
      <c r="Y175" s="45">
        <f t="shared" si="117"/>
        <v>0</v>
      </c>
      <c r="Z175" s="45">
        <f t="shared" si="118"/>
        <v>0</v>
      </c>
    </row>
    <row r="176" spans="1:26">
      <c r="A176" s="60" t="s">
        <v>160</v>
      </c>
      <c r="B176" s="10"/>
      <c r="C176" s="1"/>
      <c r="D176" s="1"/>
      <c r="E176" s="6"/>
      <c r="F176" s="6"/>
      <c r="G176" s="6"/>
      <c r="H176" s="6"/>
      <c r="I176" s="6"/>
      <c r="J176" s="6"/>
      <c r="K176" s="6">
        <v>8.75</v>
      </c>
      <c r="L176" s="6">
        <v>-7.1</v>
      </c>
      <c r="M176" s="45">
        <f t="shared" si="119"/>
        <v>1.6500000000000004</v>
      </c>
      <c r="N176" s="48">
        <f t="shared" si="120"/>
        <v>0.82500000000000018</v>
      </c>
      <c r="O176" s="10">
        <f t="shared" si="121"/>
        <v>-7.1</v>
      </c>
      <c r="P176" s="45">
        <f t="shared" si="122"/>
        <v>8.75</v>
      </c>
      <c r="Q176" s="10">
        <v>1</v>
      </c>
      <c r="R176" s="10">
        <v>2</v>
      </c>
      <c r="S176" s="51">
        <f t="shared" si="123"/>
        <v>0.5</v>
      </c>
      <c r="W176" s="45">
        <f t="shared" si="116"/>
        <v>0</v>
      </c>
      <c r="X176" s="10">
        <v>0</v>
      </c>
      <c r="Y176" s="45">
        <f t="shared" si="117"/>
        <v>0</v>
      </c>
      <c r="Z176" s="45">
        <f t="shared" si="118"/>
        <v>0</v>
      </c>
    </row>
    <row r="177" spans="1:26">
      <c r="A177" s="60" t="s">
        <v>161</v>
      </c>
      <c r="B177" s="10"/>
      <c r="C177" s="1"/>
      <c r="D177" s="1"/>
      <c r="E177" s="6"/>
      <c r="F177" s="6"/>
      <c r="G177" s="6"/>
      <c r="H177" s="6"/>
      <c r="I177" s="6"/>
      <c r="J177" s="6"/>
      <c r="K177" s="6">
        <v>17.170000000000002</v>
      </c>
      <c r="L177" s="6">
        <v>0.21999999999999886</v>
      </c>
      <c r="M177" s="45">
        <f t="shared" si="119"/>
        <v>17.39</v>
      </c>
      <c r="N177" s="48">
        <f t="shared" si="120"/>
        <v>8.6950000000000003</v>
      </c>
      <c r="O177" s="10">
        <f t="shared" si="121"/>
        <v>0.21999999999999886</v>
      </c>
      <c r="P177" s="45">
        <f t="shared" si="122"/>
        <v>17.170000000000002</v>
      </c>
      <c r="Q177" s="10">
        <v>2</v>
      </c>
      <c r="R177" s="10">
        <v>2</v>
      </c>
      <c r="S177" s="51">
        <f t="shared" si="123"/>
        <v>1</v>
      </c>
      <c r="W177" s="45">
        <f t="shared" si="116"/>
        <v>0</v>
      </c>
      <c r="X177" s="10">
        <v>0</v>
      </c>
      <c r="Y177" s="45">
        <f t="shared" si="117"/>
        <v>0</v>
      </c>
      <c r="Z177" s="45">
        <f t="shared" si="118"/>
        <v>0</v>
      </c>
    </row>
    <row r="178" spans="1:26">
      <c r="A178" s="64" t="s">
        <v>162</v>
      </c>
      <c r="B178" s="10"/>
      <c r="C178" s="1"/>
      <c r="D178" s="1"/>
      <c r="E178" s="6"/>
      <c r="F178" s="6"/>
      <c r="G178" s="6"/>
      <c r="H178" s="6"/>
      <c r="I178" s="6"/>
      <c r="J178" s="6"/>
      <c r="K178" s="6">
        <v>6.97</v>
      </c>
      <c r="L178" s="6">
        <v>12.670000000000002</v>
      </c>
      <c r="M178" s="45">
        <f t="shared" si="119"/>
        <v>19.64</v>
      </c>
      <c r="N178" s="48">
        <f t="shared" si="120"/>
        <v>9.82</v>
      </c>
      <c r="O178" s="10">
        <f t="shared" si="121"/>
        <v>6.97</v>
      </c>
      <c r="P178" s="45">
        <f t="shared" si="122"/>
        <v>12.670000000000002</v>
      </c>
      <c r="Q178" s="10">
        <v>2</v>
      </c>
      <c r="R178" s="10">
        <v>2</v>
      </c>
      <c r="S178" s="51">
        <f t="shared" si="123"/>
        <v>1</v>
      </c>
      <c r="W178" s="45">
        <f t="shared" si="116"/>
        <v>0</v>
      </c>
      <c r="X178" s="10">
        <v>0</v>
      </c>
      <c r="Y178" s="45">
        <f t="shared" si="117"/>
        <v>0</v>
      </c>
      <c r="Z178" s="45">
        <f t="shared" si="118"/>
        <v>0</v>
      </c>
    </row>
    <row r="179" spans="1:26">
      <c r="A179" s="60" t="s">
        <v>163</v>
      </c>
      <c r="B179" s="10"/>
      <c r="C179" s="1"/>
      <c r="D179" s="1"/>
      <c r="E179" s="6"/>
      <c r="F179" s="6"/>
      <c r="G179" s="6"/>
      <c r="H179" s="6"/>
      <c r="I179" s="6"/>
      <c r="J179" s="6"/>
      <c r="K179" s="6">
        <v>-2.1800000000000002</v>
      </c>
      <c r="L179" s="6">
        <v>11.469999999999999</v>
      </c>
      <c r="M179" s="45">
        <f t="shared" si="119"/>
        <v>9.2899999999999991</v>
      </c>
      <c r="N179" s="48">
        <f t="shared" si="120"/>
        <v>4.6449999999999996</v>
      </c>
      <c r="O179" s="10">
        <f t="shared" si="121"/>
        <v>-2.1800000000000002</v>
      </c>
      <c r="P179" s="45">
        <f t="shared" si="122"/>
        <v>11.469999999999999</v>
      </c>
      <c r="Q179" s="10">
        <v>1</v>
      </c>
      <c r="R179" s="10">
        <v>2</v>
      </c>
      <c r="S179" s="51">
        <f t="shared" si="123"/>
        <v>0.5</v>
      </c>
      <c r="W179" s="45">
        <f t="shared" si="116"/>
        <v>0</v>
      </c>
      <c r="X179" s="10">
        <v>0</v>
      </c>
      <c r="Y179" s="45">
        <f t="shared" si="117"/>
        <v>0</v>
      </c>
      <c r="Z179" s="45">
        <f t="shared" si="118"/>
        <v>0</v>
      </c>
    </row>
    <row r="180" spans="1:26">
      <c r="A180" s="60" t="s">
        <v>164</v>
      </c>
      <c r="B180" s="10"/>
      <c r="C180" s="1"/>
      <c r="D180" s="1"/>
      <c r="E180" s="6"/>
      <c r="F180" s="6"/>
      <c r="G180" s="6"/>
      <c r="H180" s="6"/>
      <c r="I180" s="6"/>
      <c r="J180" s="6"/>
      <c r="K180" s="6">
        <v>16.52</v>
      </c>
      <c r="L180" s="6">
        <v>-9.77</v>
      </c>
      <c r="M180" s="45">
        <f t="shared" si="119"/>
        <v>6.75</v>
      </c>
      <c r="N180" s="48">
        <f t="shared" si="120"/>
        <v>3.375</v>
      </c>
      <c r="O180" s="10">
        <f t="shared" si="121"/>
        <v>-9.77</v>
      </c>
      <c r="P180" s="45">
        <f t="shared" si="122"/>
        <v>16.52</v>
      </c>
      <c r="Q180" s="10">
        <v>1</v>
      </c>
      <c r="R180" s="10">
        <v>2</v>
      </c>
      <c r="S180" s="51">
        <f t="shared" si="123"/>
        <v>0.5</v>
      </c>
      <c r="W180" s="45">
        <f t="shared" si="116"/>
        <v>0</v>
      </c>
      <c r="X180" s="10">
        <v>0</v>
      </c>
      <c r="Y180" s="45">
        <f t="shared" si="117"/>
        <v>0</v>
      </c>
      <c r="Z180" s="45">
        <f t="shared" si="118"/>
        <v>0</v>
      </c>
    </row>
    <row r="181" spans="1:26">
      <c r="A181" s="60" t="s">
        <v>165</v>
      </c>
      <c r="B181" s="10"/>
      <c r="C181" s="1"/>
      <c r="D181" s="1"/>
      <c r="E181" s="6"/>
      <c r="F181" s="6"/>
      <c r="G181" s="6"/>
      <c r="H181" s="6"/>
      <c r="I181" s="6"/>
      <c r="J181" s="6"/>
      <c r="K181" s="6">
        <v>1.43</v>
      </c>
      <c r="L181" s="6">
        <v>-3.84</v>
      </c>
      <c r="M181" s="45">
        <f t="shared" si="119"/>
        <v>-2.41</v>
      </c>
      <c r="N181" s="48">
        <f t="shared" si="120"/>
        <v>-1.2050000000000001</v>
      </c>
      <c r="O181" s="10">
        <f t="shared" si="121"/>
        <v>-3.84</v>
      </c>
      <c r="P181" s="45">
        <f t="shared" si="122"/>
        <v>1.43</v>
      </c>
      <c r="Q181" s="10">
        <v>1</v>
      </c>
      <c r="R181" s="10">
        <v>2</v>
      </c>
      <c r="S181" s="51">
        <f t="shared" si="123"/>
        <v>0.5</v>
      </c>
      <c r="W181" s="45">
        <f t="shared" si="116"/>
        <v>0</v>
      </c>
      <c r="X181" s="10">
        <v>0</v>
      </c>
      <c r="Y181" s="45">
        <f t="shared" si="117"/>
        <v>0</v>
      </c>
      <c r="Z181" s="45">
        <f t="shared" si="118"/>
        <v>0</v>
      </c>
    </row>
    <row r="182" spans="1:26">
      <c r="A182" s="60" t="s">
        <v>166</v>
      </c>
      <c r="B182" s="10"/>
      <c r="C182" s="1"/>
      <c r="D182" s="1"/>
      <c r="E182" s="6"/>
      <c r="F182" s="6"/>
      <c r="G182" s="6"/>
      <c r="H182" s="6"/>
      <c r="I182" s="6"/>
      <c r="J182" s="6"/>
      <c r="K182" s="6">
        <v>16.510000000000002</v>
      </c>
      <c r="L182" s="6">
        <v>-1.9400000000000013</v>
      </c>
      <c r="M182" s="45">
        <f t="shared" si="119"/>
        <v>14.57</v>
      </c>
      <c r="N182" s="48">
        <f t="shared" si="120"/>
        <v>7.2850000000000001</v>
      </c>
      <c r="O182" s="10">
        <f t="shared" si="121"/>
        <v>-1.9400000000000013</v>
      </c>
      <c r="P182" s="45">
        <f t="shared" si="122"/>
        <v>16.510000000000002</v>
      </c>
      <c r="Q182" s="10">
        <v>1</v>
      </c>
      <c r="R182" s="10">
        <v>2</v>
      </c>
      <c r="S182" s="51">
        <f t="shared" si="123"/>
        <v>0.5</v>
      </c>
      <c r="W182" s="45">
        <f t="shared" si="116"/>
        <v>0</v>
      </c>
      <c r="X182" s="10">
        <v>0</v>
      </c>
      <c r="Y182" s="45">
        <f t="shared" si="117"/>
        <v>0</v>
      </c>
      <c r="Z182" s="45">
        <f t="shared" si="118"/>
        <v>0</v>
      </c>
    </row>
    <row r="183" spans="1:26">
      <c r="A183" s="60" t="s">
        <v>167</v>
      </c>
      <c r="B183" s="10"/>
      <c r="C183" s="1"/>
      <c r="D183" s="1"/>
      <c r="E183" s="6"/>
      <c r="F183" s="6"/>
      <c r="G183" s="6"/>
      <c r="H183" s="6"/>
      <c r="I183" s="6"/>
      <c r="J183" s="6"/>
      <c r="K183" s="6">
        <v>13.98</v>
      </c>
      <c r="L183" s="6">
        <v>-1.7900000000000009</v>
      </c>
      <c r="M183" s="45">
        <f t="shared" si="119"/>
        <v>12.19</v>
      </c>
      <c r="N183" s="48">
        <f t="shared" si="120"/>
        <v>6.0949999999999998</v>
      </c>
      <c r="O183" s="10">
        <f t="shared" si="121"/>
        <v>-1.7900000000000009</v>
      </c>
      <c r="P183" s="45">
        <f t="shared" si="122"/>
        <v>13.98</v>
      </c>
      <c r="Q183" s="10">
        <v>1</v>
      </c>
      <c r="R183" s="10">
        <v>2</v>
      </c>
      <c r="S183" s="51">
        <f t="shared" si="123"/>
        <v>0.5</v>
      </c>
      <c r="W183" s="45">
        <f t="shared" si="116"/>
        <v>0</v>
      </c>
      <c r="X183" s="10">
        <v>0</v>
      </c>
      <c r="Y183" s="45">
        <f t="shared" si="117"/>
        <v>0</v>
      </c>
      <c r="Z183" s="45">
        <f t="shared" si="118"/>
        <v>0</v>
      </c>
    </row>
    <row r="184" spans="1:26">
      <c r="A184" s="60" t="s">
        <v>168</v>
      </c>
      <c r="B184" s="10"/>
      <c r="C184" s="1"/>
      <c r="D184" s="1"/>
      <c r="E184" s="6"/>
      <c r="F184" s="6"/>
      <c r="G184" s="6"/>
      <c r="H184" s="6"/>
      <c r="I184" s="6"/>
      <c r="J184" s="6"/>
      <c r="K184" s="6">
        <v>3.71</v>
      </c>
      <c r="L184" s="6">
        <v>5.1499999999999995</v>
      </c>
      <c r="M184" s="45">
        <f t="shared" si="119"/>
        <v>8.86</v>
      </c>
      <c r="N184" s="48">
        <f t="shared" si="120"/>
        <v>4.43</v>
      </c>
      <c r="O184" s="10">
        <f t="shared" si="121"/>
        <v>3.71</v>
      </c>
      <c r="P184" s="45">
        <f t="shared" si="122"/>
        <v>5.1499999999999995</v>
      </c>
      <c r="Q184" s="10">
        <v>2</v>
      </c>
      <c r="R184" s="10">
        <v>2</v>
      </c>
      <c r="S184" s="51">
        <f t="shared" si="123"/>
        <v>1</v>
      </c>
      <c r="W184" s="45">
        <f t="shared" si="116"/>
        <v>0</v>
      </c>
      <c r="X184" s="10">
        <v>0</v>
      </c>
      <c r="Y184" s="45">
        <f t="shared" si="117"/>
        <v>0</v>
      </c>
      <c r="Z184" s="45">
        <f t="shared" si="118"/>
        <v>0</v>
      </c>
    </row>
    <row r="185" spans="1:26">
      <c r="A185" s="61" t="s">
        <v>211</v>
      </c>
      <c r="B185" s="10"/>
      <c r="C185" s="1"/>
      <c r="D185" s="1"/>
      <c r="E185" s="6"/>
      <c r="F185" s="6"/>
      <c r="G185" s="6">
        <v>14.69</v>
      </c>
      <c r="H185" s="6">
        <v>44.68</v>
      </c>
      <c r="I185" s="6">
        <v>5.12</v>
      </c>
      <c r="J185" s="6">
        <v>-10.61</v>
      </c>
      <c r="K185" s="6">
        <v>0.28999999999999998</v>
      </c>
      <c r="L185" s="6">
        <v>-51.25</v>
      </c>
      <c r="M185" s="45">
        <f t="shared" si="119"/>
        <v>2.9199999999999946</v>
      </c>
      <c r="N185" s="48">
        <f t="shared" si="120"/>
        <v>0.48666666666666575</v>
      </c>
      <c r="O185" s="10">
        <f t="shared" si="121"/>
        <v>-51.25</v>
      </c>
      <c r="P185" s="45">
        <f t="shared" si="122"/>
        <v>44.68</v>
      </c>
      <c r="Q185" s="10">
        <v>4</v>
      </c>
      <c r="R185" s="10">
        <v>6</v>
      </c>
      <c r="S185" s="51">
        <f t="shared" si="123"/>
        <v>0.66666666666666663</v>
      </c>
      <c r="W185" s="45">
        <f t="shared" si="116"/>
        <v>0</v>
      </c>
      <c r="X185" s="10">
        <v>0</v>
      </c>
      <c r="Y185" s="45">
        <f t="shared" si="117"/>
        <v>0</v>
      </c>
      <c r="Z185" s="45">
        <f t="shared" si="118"/>
        <v>0</v>
      </c>
    </row>
    <row r="186" spans="1:26">
      <c r="A186" s="61" t="s">
        <v>221</v>
      </c>
      <c r="B186" s="10"/>
      <c r="C186" s="1"/>
      <c r="D186" s="1"/>
      <c r="E186" s="6"/>
      <c r="F186" s="6"/>
      <c r="G186" s="6"/>
      <c r="H186" s="6"/>
      <c r="I186" s="6"/>
      <c r="J186" s="6"/>
      <c r="K186" s="6">
        <v>-2.85</v>
      </c>
      <c r="L186" s="66">
        <v>-1.2099999999999995</v>
      </c>
      <c r="M186" s="45">
        <f>SUM(F186:L186)</f>
        <v>-4.0599999999999996</v>
      </c>
      <c r="N186" s="48">
        <f t="shared" si="120"/>
        <v>-2.0299999999999998</v>
      </c>
      <c r="O186" s="10">
        <f>MIN(F186:L186)</f>
        <v>-2.85</v>
      </c>
      <c r="P186" s="45">
        <f>MAX(F186:L186)</f>
        <v>-1.2099999999999995</v>
      </c>
      <c r="Q186" s="10">
        <v>0</v>
      </c>
      <c r="R186" s="10">
        <v>2</v>
      </c>
      <c r="S186" s="51">
        <f t="shared" si="123"/>
        <v>0</v>
      </c>
      <c r="W186" s="45">
        <f t="shared" si="116"/>
        <v>0</v>
      </c>
      <c r="X186" s="10">
        <v>0</v>
      </c>
      <c r="Y186" s="45">
        <f t="shared" si="117"/>
        <v>0</v>
      </c>
      <c r="Z186" s="45">
        <f t="shared" si="118"/>
        <v>0</v>
      </c>
    </row>
    <row r="187" spans="1:26">
      <c r="A187" s="61" t="s">
        <v>212</v>
      </c>
      <c r="B187" s="10"/>
      <c r="C187" s="1"/>
      <c r="D187" s="1"/>
      <c r="E187" s="6"/>
      <c r="F187" s="6"/>
      <c r="G187" s="6"/>
      <c r="H187" s="6"/>
      <c r="I187" s="6">
        <v>25.44</v>
      </c>
      <c r="J187" s="6">
        <v>-24.36</v>
      </c>
      <c r="K187" s="6">
        <v>11.15</v>
      </c>
      <c r="L187" s="6">
        <v>-6.3</v>
      </c>
      <c r="M187" s="45">
        <f>SUM(C187:L187)</f>
        <v>5.9300000000000024</v>
      </c>
      <c r="N187" s="48">
        <f t="shared" si="120"/>
        <v>1.4825000000000006</v>
      </c>
      <c r="O187" s="10">
        <f>MIN(C187:L187)</f>
        <v>-24.36</v>
      </c>
      <c r="P187" s="45">
        <f>MAX(C187:L187)</f>
        <v>25.44</v>
      </c>
      <c r="Q187" s="10">
        <v>2</v>
      </c>
      <c r="R187" s="10">
        <v>4</v>
      </c>
      <c r="S187" s="51">
        <f t="shared" si="123"/>
        <v>0.5</v>
      </c>
      <c r="W187" s="45">
        <f t="shared" si="116"/>
        <v>0</v>
      </c>
      <c r="X187" s="10">
        <v>0</v>
      </c>
      <c r="Y187" s="45">
        <f t="shared" si="117"/>
        <v>0</v>
      </c>
      <c r="Z187" s="45">
        <f t="shared" si="118"/>
        <v>0</v>
      </c>
    </row>
    <row r="188" spans="1:26">
      <c r="A188" s="61" t="s">
        <v>213</v>
      </c>
      <c r="B188" s="10"/>
      <c r="C188" s="1"/>
      <c r="D188" s="1"/>
      <c r="E188" s="6"/>
      <c r="F188" s="6"/>
      <c r="G188" s="6"/>
      <c r="H188" s="6"/>
      <c r="I188" s="6">
        <v>19.46</v>
      </c>
      <c r="J188" s="6">
        <v>-60.92</v>
      </c>
      <c r="K188" s="6"/>
      <c r="L188" s="6"/>
      <c r="M188" s="45">
        <f>SUM(C188:L188)</f>
        <v>-41.46</v>
      </c>
      <c r="N188" s="48">
        <f t="shared" si="120"/>
        <v>-41.46</v>
      </c>
      <c r="O188" s="10">
        <f>MIN(C188:L188)</f>
        <v>-60.92</v>
      </c>
      <c r="P188" s="45">
        <f>MAX(C188:L188)</f>
        <v>19.46</v>
      </c>
      <c r="Q188" s="10">
        <v>1</v>
      </c>
      <c r="R188" s="10">
        <v>1</v>
      </c>
      <c r="S188" s="51">
        <f t="shared" si="123"/>
        <v>1</v>
      </c>
      <c r="W188" s="45">
        <f t="shared" si="116"/>
        <v>0</v>
      </c>
      <c r="X188" s="10">
        <v>0</v>
      </c>
      <c r="Y188" s="45">
        <f t="shared" si="117"/>
        <v>0</v>
      </c>
      <c r="Z188" s="45">
        <f t="shared" si="118"/>
        <v>0</v>
      </c>
    </row>
    <row r="189" spans="1:26">
      <c r="A189" s="65" t="s">
        <v>214</v>
      </c>
      <c r="B189" s="10"/>
      <c r="C189" s="1"/>
      <c r="D189" s="1"/>
      <c r="E189" s="6"/>
      <c r="F189" s="6"/>
      <c r="G189" s="6"/>
      <c r="H189" s="6"/>
      <c r="I189" s="6">
        <v>14.07</v>
      </c>
      <c r="J189" s="6">
        <v>12.24</v>
      </c>
      <c r="K189" s="6">
        <v>22.07</v>
      </c>
      <c r="L189" s="6">
        <v>-8.25</v>
      </c>
      <c r="M189" s="45">
        <f>SUM(C189:L189)</f>
        <v>40.130000000000003</v>
      </c>
      <c r="N189" s="48">
        <f t="shared" si="120"/>
        <v>10.032500000000001</v>
      </c>
      <c r="O189" s="10">
        <f>MIN(C189:L189)</f>
        <v>-8.25</v>
      </c>
      <c r="P189" s="45">
        <f>MAX(C189:L189)</f>
        <v>22.07</v>
      </c>
      <c r="Q189" s="10">
        <v>3</v>
      </c>
      <c r="R189" s="10">
        <v>4</v>
      </c>
      <c r="S189" s="51">
        <f t="shared" si="123"/>
        <v>0.75</v>
      </c>
      <c r="W189" s="45">
        <f t="shared" si="116"/>
        <v>0</v>
      </c>
      <c r="X189" s="10">
        <v>0</v>
      </c>
      <c r="Y189" s="45">
        <f t="shared" si="117"/>
        <v>0</v>
      </c>
      <c r="Z189" s="45">
        <f t="shared" si="118"/>
        <v>0</v>
      </c>
    </row>
    <row r="190" spans="1:26">
      <c r="A190" s="65" t="s">
        <v>215</v>
      </c>
      <c r="B190" s="10"/>
      <c r="C190" s="1"/>
      <c r="D190" s="1"/>
      <c r="E190" s="6"/>
      <c r="F190" s="6"/>
      <c r="G190" s="6"/>
      <c r="H190" s="6"/>
      <c r="I190" s="6"/>
      <c r="J190" s="6">
        <v>38.549999999999997</v>
      </c>
      <c r="K190" s="6">
        <v>-5.01</v>
      </c>
      <c r="L190" s="6">
        <v>12.39</v>
      </c>
      <c r="M190" s="45">
        <f>SUM(C190:L190)</f>
        <v>45.93</v>
      </c>
      <c r="N190" s="48">
        <f t="shared" si="120"/>
        <v>15.31</v>
      </c>
      <c r="O190" s="10">
        <f>MIN(C190:L190)</f>
        <v>-5.01</v>
      </c>
      <c r="P190" s="45">
        <f>MAX(C190:L190)</f>
        <v>38.549999999999997</v>
      </c>
      <c r="Q190" s="10">
        <v>2</v>
      </c>
      <c r="R190" s="10">
        <v>3</v>
      </c>
      <c r="S190" s="51">
        <f t="shared" si="123"/>
        <v>0.66666666666666663</v>
      </c>
      <c r="W190" s="45">
        <f t="shared" si="116"/>
        <v>0</v>
      </c>
      <c r="X190" s="10">
        <v>0</v>
      </c>
      <c r="Y190" s="45">
        <f t="shared" si="117"/>
        <v>0</v>
      </c>
      <c r="Z190" s="45">
        <f t="shared" si="118"/>
        <v>0</v>
      </c>
    </row>
    <row r="191" spans="1:26">
      <c r="A191" s="61" t="s">
        <v>226</v>
      </c>
      <c r="B191" s="10"/>
      <c r="C191" s="1"/>
      <c r="D191" s="1"/>
      <c r="E191" s="6"/>
      <c r="F191" s="6"/>
      <c r="G191" s="6"/>
      <c r="H191" s="6"/>
      <c r="I191" s="6"/>
      <c r="J191" s="6"/>
      <c r="K191" s="6">
        <v>0.27</v>
      </c>
      <c r="L191" s="66">
        <v>5.33</v>
      </c>
      <c r="M191" s="45">
        <f>SUM(F191:L191)</f>
        <v>5.6</v>
      </c>
      <c r="N191" s="48">
        <f t="shared" si="120"/>
        <v>2.8</v>
      </c>
      <c r="O191" s="10">
        <f>MIN(F191:L191)</f>
        <v>0.27</v>
      </c>
      <c r="P191" s="45">
        <f>MAX(F191:L191)</f>
        <v>5.33</v>
      </c>
      <c r="Q191" s="10">
        <v>2</v>
      </c>
      <c r="R191" s="10">
        <v>2</v>
      </c>
      <c r="S191" s="51">
        <f t="shared" si="123"/>
        <v>1</v>
      </c>
      <c r="W191" s="45">
        <f t="shared" si="116"/>
        <v>0</v>
      </c>
      <c r="X191" s="10">
        <v>0</v>
      </c>
      <c r="Y191" s="45">
        <f t="shared" si="117"/>
        <v>0</v>
      </c>
      <c r="Z191" s="45">
        <f t="shared" si="118"/>
        <v>0</v>
      </c>
    </row>
    <row r="192" spans="1:26">
      <c r="A192" s="61" t="s">
        <v>216</v>
      </c>
      <c r="B192" s="10"/>
      <c r="C192" s="1"/>
      <c r="D192" s="1"/>
      <c r="E192" s="6"/>
      <c r="F192" s="6"/>
      <c r="G192" s="6">
        <v>-27.5</v>
      </c>
      <c r="H192" s="6">
        <v>49.87</v>
      </c>
      <c r="I192" s="6">
        <v>19.48</v>
      </c>
      <c r="J192" s="6">
        <v>-15.93</v>
      </c>
      <c r="K192" s="6">
        <v>3.71</v>
      </c>
      <c r="L192" s="6">
        <v>-22.94</v>
      </c>
      <c r="M192" s="45">
        <f>SUM(C192:L192)</f>
        <v>6.6899999999999942</v>
      </c>
      <c r="N192" s="48">
        <f t="shared" si="120"/>
        <v>2.2299999999999982</v>
      </c>
      <c r="O192" s="10">
        <f>MIN(C192:L192)</f>
        <v>-27.5</v>
      </c>
      <c r="P192" s="45">
        <f>MAX(C192:L192)</f>
        <v>49.87</v>
      </c>
      <c r="Q192" s="10">
        <v>3</v>
      </c>
      <c r="R192" s="10">
        <v>3</v>
      </c>
      <c r="S192" s="51">
        <f t="shared" si="123"/>
        <v>1</v>
      </c>
      <c r="W192" s="45">
        <f t="shared" si="116"/>
        <v>0</v>
      </c>
      <c r="X192" s="10">
        <v>0</v>
      </c>
      <c r="Y192" s="45">
        <f t="shared" si="117"/>
        <v>0</v>
      </c>
      <c r="Z192" s="45">
        <f t="shared" si="118"/>
        <v>0</v>
      </c>
    </row>
    <row r="193" spans="1:26">
      <c r="A193" s="61" t="s">
        <v>223</v>
      </c>
      <c r="B193" s="10"/>
      <c r="C193" s="1"/>
      <c r="D193" s="1"/>
      <c r="E193" s="6"/>
      <c r="F193" s="6"/>
      <c r="G193" s="6"/>
      <c r="H193" s="6"/>
      <c r="I193" s="6"/>
      <c r="J193" s="6"/>
      <c r="K193" s="6">
        <v>0.51</v>
      </c>
      <c r="L193" s="66">
        <v>2.71</v>
      </c>
      <c r="M193" s="45">
        <f>SUM(F193:L193)</f>
        <v>3.2199999999999998</v>
      </c>
      <c r="N193" s="48">
        <f t="shared" si="120"/>
        <v>1.6099999999999999</v>
      </c>
      <c r="O193" s="10">
        <f>MIN(F193:L193)</f>
        <v>0.51</v>
      </c>
      <c r="P193" s="45">
        <f>MAX(F193:L193)</f>
        <v>2.71</v>
      </c>
      <c r="Q193" s="10">
        <v>2</v>
      </c>
      <c r="R193" s="10">
        <v>2</v>
      </c>
      <c r="S193" s="51">
        <f t="shared" si="123"/>
        <v>1</v>
      </c>
      <c r="W193" s="45">
        <f t="shared" si="116"/>
        <v>0</v>
      </c>
      <c r="X193" s="10">
        <v>0</v>
      </c>
      <c r="Y193" s="45">
        <f t="shared" si="117"/>
        <v>0</v>
      </c>
      <c r="Z193" s="45">
        <f t="shared" si="118"/>
        <v>0</v>
      </c>
    </row>
    <row r="194" spans="1:26">
      <c r="A194" s="61" t="s">
        <v>224</v>
      </c>
      <c r="B194" s="10"/>
      <c r="C194" s="1"/>
      <c r="D194" s="1"/>
      <c r="E194" s="6"/>
      <c r="F194" s="6"/>
      <c r="G194" s="6"/>
      <c r="H194" s="6"/>
      <c r="I194" s="6"/>
      <c r="J194" s="6"/>
      <c r="K194" s="6">
        <v>-5.83</v>
      </c>
      <c r="L194" s="66">
        <v>6.28</v>
      </c>
      <c r="M194" s="45">
        <f>SUM(F194:L194)</f>
        <v>0.45000000000000018</v>
      </c>
      <c r="N194" s="48">
        <f t="shared" si="120"/>
        <v>0.22500000000000009</v>
      </c>
      <c r="O194" s="10">
        <f>MIN(F194:L194)</f>
        <v>-5.83</v>
      </c>
      <c r="P194" s="45">
        <f>MAX(F194:L194)</f>
        <v>6.28</v>
      </c>
      <c r="Q194" s="10">
        <v>1</v>
      </c>
      <c r="R194" s="10">
        <v>2</v>
      </c>
      <c r="S194" s="51">
        <f t="shared" si="123"/>
        <v>0.5</v>
      </c>
      <c r="W194" s="45">
        <f t="shared" si="116"/>
        <v>0</v>
      </c>
      <c r="X194" s="10">
        <v>0</v>
      </c>
      <c r="Y194" s="45">
        <f t="shared" si="117"/>
        <v>0</v>
      </c>
      <c r="Z194" s="45">
        <f t="shared" si="118"/>
        <v>0</v>
      </c>
    </row>
    <row r="195" spans="1:26">
      <c r="A195" s="65" t="s">
        <v>217</v>
      </c>
      <c r="B195" s="10"/>
      <c r="C195" s="1"/>
      <c r="D195" s="1"/>
      <c r="E195" s="6"/>
      <c r="F195" s="6"/>
      <c r="G195" s="6"/>
      <c r="H195" s="6"/>
      <c r="I195" s="6">
        <v>18.12</v>
      </c>
      <c r="J195" s="6">
        <v>7.47</v>
      </c>
      <c r="K195" s="6">
        <v>-10.7</v>
      </c>
      <c r="L195" s="6">
        <v>0.45</v>
      </c>
      <c r="M195" s="45">
        <f>SUM(C195:L195)</f>
        <v>15.34</v>
      </c>
      <c r="N195" s="48">
        <f t="shared" si="120"/>
        <v>3.835</v>
      </c>
      <c r="O195" s="10">
        <f>MIN(C195:L195)</f>
        <v>-10.7</v>
      </c>
      <c r="P195" s="45">
        <f>MAX(C195:L195)</f>
        <v>18.12</v>
      </c>
      <c r="Q195" s="10">
        <v>3</v>
      </c>
      <c r="R195" s="10">
        <v>4</v>
      </c>
      <c r="S195" s="51">
        <f t="shared" si="123"/>
        <v>0.75</v>
      </c>
      <c r="W195" s="45">
        <f t="shared" si="116"/>
        <v>0</v>
      </c>
      <c r="X195" s="10">
        <v>0</v>
      </c>
      <c r="Y195" s="45">
        <f t="shared" si="117"/>
        <v>0</v>
      </c>
      <c r="Z195" s="45">
        <f t="shared" si="118"/>
        <v>0</v>
      </c>
    </row>
    <row r="196" spans="1:26">
      <c r="A196" s="61" t="s">
        <v>225</v>
      </c>
      <c r="B196" s="10"/>
      <c r="C196" s="1"/>
      <c r="D196" s="1"/>
      <c r="E196" s="6"/>
      <c r="F196" s="6"/>
      <c r="G196" s="6"/>
      <c r="H196" s="6"/>
      <c r="I196" s="6"/>
      <c r="J196" s="6"/>
      <c r="K196" s="6">
        <v>-9.3699999999999992</v>
      </c>
      <c r="L196" s="66">
        <v>6.5799999999999992</v>
      </c>
      <c r="M196" s="45">
        <f>SUM(F196:L196)</f>
        <v>-2.79</v>
      </c>
      <c r="N196" s="48">
        <f t="shared" si="120"/>
        <v>-1.395</v>
      </c>
      <c r="O196" s="10">
        <f>MIN(F196:L196)</f>
        <v>-9.3699999999999992</v>
      </c>
      <c r="P196" s="45">
        <f>MAX(F196:L196)</f>
        <v>6.5799999999999992</v>
      </c>
      <c r="Q196" s="10">
        <v>1</v>
      </c>
      <c r="R196" s="10">
        <v>2</v>
      </c>
      <c r="S196" s="51">
        <f t="shared" si="123"/>
        <v>0.5</v>
      </c>
      <c r="W196" s="45">
        <f t="shared" si="116"/>
        <v>0</v>
      </c>
      <c r="X196" s="10">
        <v>0</v>
      </c>
      <c r="Y196" s="45">
        <f t="shared" si="117"/>
        <v>0</v>
      </c>
      <c r="Z196" s="45">
        <f t="shared" si="118"/>
        <v>0</v>
      </c>
    </row>
    <row r="197" spans="1:26">
      <c r="A197" s="65" t="s">
        <v>218</v>
      </c>
      <c r="B197" s="10"/>
      <c r="C197" s="1"/>
      <c r="D197" s="1"/>
      <c r="E197" s="6"/>
      <c r="F197" s="6"/>
      <c r="G197" s="6"/>
      <c r="H197" s="6"/>
      <c r="I197" s="6">
        <v>28.88</v>
      </c>
      <c r="J197" s="6">
        <v>13.27</v>
      </c>
      <c r="K197" s="6">
        <v>-12.42</v>
      </c>
      <c r="L197" s="6">
        <v>19.190000000000001</v>
      </c>
      <c r="M197" s="45">
        <f>SUM(C197:L197)</f>
        <v>48.92</v>
      </c>
      <c r="N197" s="48">
        <f t="shared" si="120"/>
        <v>12.23</v>
      </c>
      <c r="O197" s="10">
        <f>MIN(C197:L197)</f>
        <v>-12.42</v>
      </c>
      <c r="P197" s="45">
        <f>MAX(C197:L197)</f>
        <v>28.88</v>
      </c>
      <c r="Q197" s="10">
        <v>3</v>
      </c>
      <c r="R197" s="10">
        <v>4</v>
      </c>
      <c r="S197" s="51">
        <f t="shared" si="123"/>
        <v>0.75</v>
      </c>
      <c r="W197" s="45">
        <f t="shared" si="116"/>
        <v>0</v>
      </c>
      <c r="X197" s="10">
        <v>0</v>
      </c>
      <c r="Y197" s="45">
        <f t="shared" si="117"/>
        <v>0</v>
      </c>
      <c r="Z197" s="45">
        <f t="shared" si="118"/>
        <v>0</v>
      </c>
    </row>
    <row r="198" spans="1:26">
      <c r="A198" s="61" t="s">
        <v>169</v>
      </c>
      <c r="B198" s="10"/>
      <c r="C198" s="1"/>
      <c r="D198" s="1"/>
      <c r="E198" s="6"/>
      <c r="F198" s="6"/>
      <c r="G198" s="6"/>
      <c r="H198" s="6"/>
      <c r="I198" s="6"/>
      <c r="J198" s="6"/>
      <c r="K198" s="6">
        <v>-2.35</v>
      </c>
      <c r="L198" s="6">
        <v>-20.139999999999997</v>
      </c>
      <c r="M198" s="45">
        <f>SUM(C198:L198)</f>
        <v>-22.49</v>
      </c>
      <c r="N198" s="48">
        <f t="shared" si="120"/>
        <v>-11.244999999999999</v>
      </c>
      <c r="O198" s="10">
        <f>MIN(C198:L198)</f>
        <v>-20.139999999999997</v>
      </c>
      <c r="P198" s="45">
        <f>MAX(C198:L198)</f>
        <v>-2.35</v>
      </c>
      <c r="Q198" s="10">
        <v>0</v>
      </c>
      <c r="R198" s="10">
        <v>2</v>
      </c>
      <c r="S198" s="51">
        <f t="shared" si="123"/>
        <v>0</v>
      </c>
      <c r="W198" s="45">
        <f t="shared" si="116"/>
        <v>0</v>
      </c>
      <c r="X198" s="10">
        <v>0</v>
      </c>
      <c r="Y198" s="45">
        <f t="shared" si="117"/>
        <v>0</v>
      </c>
      <c r="Z198" s="45">
        <f t="shared" si="118"/>
        <v>0</v>
      </c>
    </row>
    <row r="199" spans="1:26">
      <c r="A199" s="61" t="s">
        <v>227</v>
      </c>
      <c r="B199" s="10"/>
      <c r="C199" s="1"/>
      <c r="D199" s="1"/>
      <c r="E199" s="6"/>
      <c r="F199" s="6"/>
      <c r="G199" s="6"/>
      <c r="H199" s="6"/>
      <c r="I199" s="6"/>
      <c r="J199" s="6"/>
      <c r="K199" s="6">
        <v>0.36</v>
      </c>
      <c r="L199" s="66">
        <v>1.2</v>
      </c>
      <c r="M199" s="45">
        <f>SUM(F199:L199)</f>
        <v>1.56</v>
      </c>
      <c r="N199" s="48">
        <f t="shared" si="120"/>
        <v>0.78</v>
      </c>
      <c r="O199" s="10">
        <f>MIN(F199:L199)</f>
        <v>0.36</v>
      </c>
      <c r="P199" s="45">
        <f>MAX(F199:L199)</f>
        <v>1.2</v>
      </c>
      <c r="Q199" s="10">
        <v>2</v>
      </c>
      <c r="R199" s="10">
        <v>2</v>
      </c>
      <c r="S199" s="51">
        <f t="shared" si="123"/>
        <v>1</v>
      </c>
      <c r="W199" s="45">
        <f t="shared" si="116"/>
        <v>0</v>
      </c>
      <c r="X199" s="10">
        <v>0</v>
      </c>
      <c r="Y199" s="45">
        <f t="shared" si="117"/>
        <v>0</v>
      </c>
      <c r="Z199" s="45">
        <f t="shared" si="118"/>
        <v>0</v>
      </c>
    </row>
    <row r="200" spans="1:26">
      <c r="A200" s="61" t="s">
        <v>170</v>
      </c>
      <c r="B200" s="10"/>
      <c r="C200" s="1"/>
      <c r="D200" s="1"/>
      <c r="E200" s="6"/>
      <c r="F200" s="6"/>
      <c r="G200" s="6"/>
      <c r="H200" s="6"/>
      <c r="I200" s="6"/>
      <c r="J200" s="6"/>
      <c r="K200" s="6">
        <v>-15.29</v>
      </c>
      <c r="L200" s="6">
        <v>-6.4200000000000017</v>
      </c>
      <c r="M200" s="45">
        <f>SUM(C200:L200)</f>
        <v>-21.71</v>
      </c>
      <c r="N200" s="48">
        <f t="shared" si="120"/>
        <v>-10.855</v>
      </c>
      <c r="O200" s="10">
        <f>MIN(C200:L200)</f>
        <v>-15.29</v>
      </c>
      <c r="P200" s="45">
        <f>MAX(C200:L200)</f>
        <v>-6.4200000000000017</v>
      </c>
      <c r="Q200" s="10">
        <v>0</v>
      </c>
      <c r="R200" s="10">
        <v>2</v>
      </c>
      <c r="S200" s="51">
        <f t="shared" si="123"/>
        <v>0</v>
      </c>
      <c r="W200" s="45">
        <f t="shared" si="116"/>
        <v>0</v>
      </c>
      <c r="X200" s="10">
        <v>0</v>
      </c>
      <c r="Y200" s="45">
        <f t="shared" si="117"/>
        <v>0</v>
      </c>
      <c r="Z200" s="45">
        <f t="shared" si="118"/>
        <v>0</v>
      </c>
    </row>
    <row r="201" spans="1:26">
      <c r="A201" s="61" t="s">
        <v>228</v>
      </c>
      <c r="B201" s="10"/>
      <c r="C201" s="1"/>
      <c r="D201" s="1"/>
      <c r="E201" s="6"/>
      <c r="F201" s="6"/>
      <c r="G201" s="6"/>
      <c r="H201" s="6"/>
      <c r="I201" s="6"/>
      <c r="J201" s="6"/>
      <c r="K201" s="6">
        <v>-1.39</v>
      </c>
      <c r="L201" s="66">
        <v>1.2509999999999999</v>
      </c>
      <c r="M201" s="45">
        <f>SUM(F201:L201)</f>
        <v>-0.13900000000000001</v>
      </c>
      <c r="N201" s="48">
        <f t="shared" ref="N201:N208" si="124">M201/R201</f>
        <v>-6.9500000000000006E-2</v>
      </c>
      <c r="O201" s="10">
        <f>MIN(F201:L201)</f>
        <v>-1.39</v>
      </c>
      <c r="P201" s="45">
        <f>MAX(F201:L201)</f>
        <v>1.2509999999999999</v>
      </c>
      <c r="Q201" s="10">
        <v>1</v>
      </c>
      <c r="R201" s="10">
        <v>2</v>
      </c>
      <c r="S201" s="51">
        <f t="shared" ref="S201:S208" si="125">Q201/R201</f>
        <v>0.5</v>
      </c>
      <c r="W201" s="45">
        <f t="shared" si="116"/>
        <v>0</v>
      </c>
      <c r="X201" s="10">
        <v>0</v>
      </c>
      <c r="Y201" s="45">
        <f t="shared" si="117"/>
        <v>0</v>
      </c>
      <c r="Z201" s="45">
        <f t="shared" si="118"/>
        <v>0</v>
      </c>
    </row>
    <row r="202" spans="1:26">
      <c r="A202" s="61" t="s">
        <v>171</v>
      </c>
      <c r="B202" s="10"/>
      <c r="C202" s="1"/>
      <c r="D202" s="1"/>
      <c r="E202" s="6"/>
      <c r="F202" s="6"/>
      <c r="G202" s="6"/>
      <c r="H202" s="6"/>
      <c r="I202" s="6"/>
      <c r="J202" s="6"/>
      <c r="K202" s="6">
        <v>-9.42</v>
      </c>
      <c r="L202" s="6">
        <v>-14.229999999999999</v>
      </c>
      <c r="M202" s="45">
        <f>SUM(C202:L202)</f>
        <v>-23.65</v>
      </c>
      <c r="N202" s="48">
        <f t="shared" si="124"/>
        <v>-11.824999999999999</v>
      </c>
      <c r="O202" s="10">
        <f>MIN(C202:L202)</f>
        <v>-14.229999999999999</v>
      </c>
      <c r="P202" s="45">
        <f>MAX(C202:L202)</f>
        <v>-9.42</v>
      </c>
      <c r="Q202" s="10">
        <v>0</v>
      </c>
      <c r="R202" s="10">
        <v>2</v>
      </c>
      <c r="S202" s="51">
        <f t="shared" si="125"/>
        <v>0</v>
      </c>
      <c r="W202" s="45">
        <f t="shared" ref="W202:W208" si="126">V202/50</f>
        <v>0</v>
      </c>
      <c r="X202" s="10">
        <v>0</v>
      </c>
      <c r="Y202" s="45">
        <f t="shared" ref="Y202:Y208" si="127">W202</f>
        <v>0</v>
      </c>
      <c r="Z202" s="45">
        <f t="shared" ref="Z202:Z208" si="128">Y202-X202</f>
        <v>0</v>
      </c>
    </row>
    <row r="203" spans="1:26">
      <c r="A203" s="61" t="s">
        <v>229</v>
      </c>
      <c r="B203" s="10"/>
      <c r="C203" s="1"/>
      <c r="D203" s="1"/>
      <c r="E203" s="6"/>
      <c r="F203" s="6"/>
      <c r="G203" s="6"/>
      <c r="H203" s="6"/>
      <c r="I203" s="6"/>
      <c r="J203" s="6"/>
      <c r="K203" s="6">
        <v>-0.86</v>
      </c>
      <c r="L203" s="66">
        <v>0.98399999999999999</v>
      </c>
      <c r="M203" s="45">
        <f>SUM(F203:L203)</f>
        <v>0.124</v>
      </c>
      <c r="N203" s="48">
        <f t="shared" si="124"/>
        <v>6.2E-2</v>
      </c>
      <c r="O203" s="10">
        <f>MIN(F203:L203)</f>
        <v>-0.86</v>
      </c>
      <c r="P203" s="45">
        <f>MAX(F203:L203)</f>
        <v>0.98399999999999999</v>
      </c>
      <c r="Q203" s="10">
        <v>1</v>
      </c>
      <c r="R203" s="10">
        <v>2</v>
      </c>
      <c r="S203" s="51">
        <f t="shared" si="125"/>
        <v>0.5</v>
      </c>
      <c r="W203" s="45">
        <f t="shared" si="126"/>
        <v>0</v>
      </c>
      <c r="X203" s="10">
        <v>0</v>
      </c>
      <c r="Y203" s="45">
        <f t="shared" si="127"/>
        <v>0</v>
      </c>
      <c r="Z203" s="45">
        <f t="shared" si="128"/>
        <v>0</v>
      </c>
    </row>
    <row r="204" spans="1:26">
      <c r="A204" s="61" t="s">
        <v>172</v>
      </c>
      <c r="B204" s="10"/>
      <c r="C204" s="1"/>
      <c r="D204" s="1"/>
      <c r="E204" s="6"/>
      <c r="F204" s="6"/>
      <c r="G204" s="6"/>
      <c r="H204" s="6"/>
      <c r="I204" s="6"/>
      <c r="J204" s="6"/>
      <c r="K204" s="6">
        <v>-4.3499999999999996</v>
      </c>
      <c r="L204" s="6">
        <v>-10.88</v>
      </c>
      <c r="M204" s="45">
        <f>SUM(C204:L204)</f>
        <v>-15.23</v>
      </c>
      <c r="N204" s="48">
        <f t="shared" si="124"/>
        <v>-7.6150000000000002</v>
      </c>
      <c r="O204" s="10">
        <f>MIN(C204:L204)</f>
        <v>-10.88</v>
      </c>
      <c r="P204" s="45">
        <f>MAX(C204:L204)</f>
        <v>-4.3499999999999996</v>
      </c>
      <c r="Q204" s="10">
        <v>0</v>
      </c>
      <c r="R204" s="10">
        <v>2</v>
      </c>
      <c r="S204" s="51">
        <f t="shared" si="125"/>
        <v>0</v>
      </c>
      <c r="W204" s="45">
        <f t="shared" si="126"/>
        <v>0</v>
      </c>
      <c r="X204" s="10">
        <v>0</v>
      </c>
      <c r="Y204" s="45">
        <f t="shared" si="127"/>
        <v>0</v>
      </c>
      <c r="Z204" s="45">
        <f t="shared" si="128"/>
        <v>0</v>
      </c>
    </row>
    <row r="205" spans="1:26">
      <c r="A205" s="61" t="s">
        <v>230</v>
      </c>
      <c r="B205" s="10"/>
      <c r="C205" s="1"/>
      <c r="D205" s="1"/>
      <c r="E205" s="6"/>
      <c r="F205" s="6"/>
      <c r="G205" s="6"/>
      <c r="H205" s="6"/>
      <c r="I205" s="6"/>
      <c r="J205" s="6"/>
      <c r="K205" s="6">
        <v>-0.66</v>
      </c>
      <c r="L205" s="66">
        <v>0.86</v>
      </c>
      <c r="M205" s="45">
        <f>SUM(F205:L205)</f>
        <v>0.19999999999999996</v>
      </c>
      <c r="N205" s="48">
        <f t="shared" si="124"/>
        <v>9.9999999999999978E-2</v>
      </c>
      <c r="O205" s="10">
        <f>MIN(F205:L205)</f>
        <v>-0.66</v>
      </c>
      <c r="P205" s="45">
        <f>MAX(F205:L205)</f>
        <v>0.86</v>
      </c>
      <c r="Q205" s="10">
        <v>1</v>
      </c>
      <c r="R205" s="10">
        <v>2</v>
      </c>
      <c r="S205" s="51">
        <f t="shared" si="125"/>
        <v>0.5</v>
      </c>
      <c r="W205" s="45">
        <f t="shared" si="126"/>
        <v>0</v>
      </c>
      <c r="X205" s="10">
        <v>0</v>
      </c>
      <c r="Y205" s="45">
        <f t="shared" si="127"/>
        <v>0</v>
      </c>
      <c r="Z205" s="45">
        <f t="shared" si="128"/>
        <v>0</v>
      </c>
    </row>
    <row r="206" spans="1:26">
      <c r="A206" s="61" t="s">
        <v>173</v>
      </c>
      <c r="B206" s="10"/>
      <c r="C206" s="1"/>
      <c r="D206" s="1"/>
      <c r="E206" s="6"/>
      <c r="F206" s="6"/>
      <c r="G206" s="6"/>
      <c r="H206" s="6"/>
      <c r="I206" s="6"/>
      <c r="J206" s="6"/>
      <c r="K206" s="6">
        <v>-19.96</v>
      </c>
      <c r="L206" s="6">
        <v>9.7200000000000006</v>
      </c>
      <c r="M206" s="45">
        <f>SUM(C206:L206)</f>
        <v>-10.24</v>
      </c>
      <c r="N206" s="48">
        <f t="shared" si="124"/>
        <v>-10.24</v>
      </c>
      <c r="O206" s="10">
        <f>MIN(C206:L206)</f>
        <v>-19.96</v>
      </c>
      <c r="P206" s="45">
        <f>MAX(C206:L206)</f>
        <v>9.7200000000000006</v>
      </c>
      <c r="Q206" s="10">
        <v>0</v>
      </c>
      <c r="R206" s="10">
        <v>1</v>
      </c>
      <c r="S206" s="51">
        <f t="shared" si="125"/>
        <v>0</v>
      </c>
      <c r="W206" s="45">
        <f t="shared" si="126"/>
        <v>0</v>
      </c>
      <c r="X206" s="10">
        <v>0</v>
      </c>
      <c r="Y206" s="45">
        <f t="shared" si="127"/>
        <v>0</v>
      </c>
      <c r="Z206" s="45">
        <f t="shared" si="128"/>
        <v>0</v>
      </c>
    </row>
    <row r="207" spans="1:26">
      <c r="A207" s="61" t="s">
        <v>231</v>
      </c>
      <c r="B207" s="10"/>
      <c r="C207" s="1"/>
      <c r="D207" s="1"/>
      <c r="E207" s="6"/>
      <c r="F207" s="6"/>
      <c r="G207" s="6"/>
      <c r="H207" s="6"/>
      <c r="I207" s="6"/>
      <c r="J207" s="6"/>
      <c r="K207" s="6">
        <v>-2.39</v>
      </c>
      <c r="L207" s="66">
        <v>1.52</v>
      </c>
      <c r="M207" s="45">
        <f>SUM(F207:L207)</f>
        <v>-0.87000000000000011</v>
      </c>
      <c r="N207" s="48">
        <f t="shared" si="124"/>
        <v>-0.43500000000000005</v>
      </c>
      <c r="O207" s="10">
        <f>MIN(F207:L207)</f>
        <v>-2.39</v>
      </c>
      <c r="P207" s="45">
        <f>MAX(F207:L207)</f>
        <v>1.52</v>
      </c>
      <c r="Q207" s="10">
        <v>1</v>
      </c>
      <c r="R207" s="10">
        <v>2</v>
      </c>
      <c r="S207" s="51">
        <f t="shared" si="125"/>
        <v>0.5</v>
      </c>
      <c r="W207" s="45">
        <f t="shared" si="126"/>
        <v>0</v>
      </c>
      <c r="X207" s="10">
        <v>0</v>
      </c>
      <c r="Y207" s="45">
        <f t="shared" si="127"/>
        <v>0</v>
      </c>
      <c r="Z207" s="45">
        <f t="shared" si="128"/>
        <v>0</v>
      </c>
    </row>
    <row r="208" spans="1:26">
      <c r="A208" s="61" t="s">
        <v>222</v>
      </c>
      <c r="B208" s="10"/>
      <c r="C208" s="1"/>
      <c r="D208" s="1"/>
      <c r="E208" s="6"/>
      <c r="F208" s="6"/>
      <c r="G208" s="6"/>
      <c r="H208" s="6"/>
      <c r="I208" s="6"/>
      <c r="J208" s="6"/>
      <c r="K208" s="6">
        <v>-4.26</v>
      </c>
      <c r="L208" s="66">
        <v>-1.39</v>
      </c>
      <c r="M208" s="45">
        <f>SUM(F208:L208)</f>
        <v>-5.6499999999999995</v>
      </c>
      <c r="N208" s="48">
        <f t="shared" si="124"/>
        <v>-2.8249999999999997</v>
      </c>
      <c r="O208" s="10">
        <f>MIN(F208:L208)</f>
        <v>-4.26</v>
      </c>
      <c r="P208" s="45">
        <f>MAX(F208:L208)</f>
        <v>-1.39</v>
      </c>
      <c r="Q208" s="10">
        <v>0</v>
      </c>
      <c r="R208" s="10">
        <v>2</v>
      </c>
      <c r="S208" s="51">
        <f t="shared" si="125"/>
        <v>0</v>
      </c>
      <c r="W208" s="45">
        <f t="shared" si="126"/>
        <v>0</v>
      </c>
      <c r="X208" s="10">
        <v>0</v>
      </c>
      <c r="Y208" s="45">
        <f t="shared" si="127"/>
        <v>0</v>
      </c>
      <c r="Z208" s="45">
        <f t="shared" si="128"/>
        <v>0</v>
      </c>
    </row>
    <row r="209" spans="1:26">
      <c r="A209" s="10" t="s">
        <v>5</v>
      </c>
      <c r="B209" s="10"/>
      <c r="C209" s="1"/>
      <c r="D209" s="1"/>
      <c r="E209" s="6"/>
      <c r="F209" s="6"/>
      <c r="G209" s="6">
        <f t="shared" ref="G209:L209" si="129">SUM(G137:G208)</f>
        <v>-13.59</v>
      </c>
      <c r="H209" s="6">
        <f t="shared" si="129"/>
        <v>137.49</v>
      </c>
      <c r="I209" s="6">
        <f t="shared" si="129"/>
        <v>161.72999999999999</v>
      </c>
      <c r="J209" s="6">
        <f t="shared" si="129"/>
        <v>-91.36</v>
      </c>
      <c r="K209" s="6">
        <f t="shared" si="129"/>
        <v>55.990000000000038</v>
      </c>
      <c r="L209" s="66">
        <f t="shared" si="129"/>
        <v>-42.514999999999986</v>
      </c>
      <c r="M209" s="45">
        <f t="shared" ref="M209" si="130">SUM(C209:L209)</f>
        <v>207.74500000000003</v>
      </c>
      <c r="N209" s="48">
        <f t="shared" ref="N209" si="131">M209/R209</f>
        <v>34.624166666666675</v>
      </c>
      <c r="O209" s="10">
        <f t="shared" ref="O209" si="132">MIN(C209:L209)</f>
        <v>-91.36</v>
      </c>
      <c r="P209" s="45">
        <f t="shared" ref="P209" si="133">MAX(C209:L209)</f>
        <v>161.72999999999999</v>
      </c>
      <c r="Q209" s="10">
        <v>3</v>
      </c>
      <c r="R209" s="10">
        <v>6</v>
      </c>
      <c r="S209" s="51">
        <f t="shared" ref="S209" si="134">Q209/R209</f>
        <v>0.5</v>
      </c>
    </row>
    <row r="210" spans="1:26">
      <c r="A210" s="24"/>
      <c r="B210" s="24"/>
      <c r="E210" s="16"/>
      <c r="F210" s="16"/>
      <c r="G210" s="16"/>
      <c r="H210" s="16"/>
      <c r="I210" s="16"/>
      <c r="J210" s="16"/>
      <c r="K210" s="16"/>
      <c r="L210" s="16"/>
      <c r="M210" s="35"/>
      <c r="N210" s="53"/>
      <c r="O210" s="24"/>
      <c r="P210" s="35"/>
      <c r="Q210" s="24"/>
      <c r="R210" s="24"/>
      <c r="S210" s="58"/>
    </row>
    <row r="211" spans="1:26">
      <c r="A211" s="24"/>
      <c r="B211" s="24"/>
      <c r="E211" s="16"/>
      <c r="F211" s="16" t="s">
        <v>155</v>
      </c>
      <c r="G211" s="16" t="s">
        <v>156</v>
      </c>
      <c r="H211" s="16" t="s">
        <v>157</v>
      </c>
      <c r="I211" s="16"/>
      <c r="J211" s="16"/>
      <c r="K211" s="16"/>
      <c r="L211" s="16"/>
      <c r="M211" s="35"/>
      <c r="N211" s="53"/>
      <c r="O211" s="24"/>
      <c r="P211" s="35"/>
      <c r="Q211" s="24"/>
      <c r="R211" s="24"/>
      <c r="S211" s="58"/>
    </row>
    <row r="212" spans="1:26">
      <c r="F212">
        <v>27.02</v>
      </c>
      <c r="G212">
        <v>23.55</v>
      </c>
      <c r="H212">
        <f>G212-F212</f>
        <v>-3.4699999999999989</v>
      </c>
    </row>
    <row r="214" spans="1:26" ht="45">
      <c r="A214" s="41" t="s">
        <v>239</v>
      </c>
      <c r="B214" s="49">
        <v>45764</v>
      </c>
      <c r="C214" s="44">
        <v>45793</v>
      </c>
      <c r="D214" s="44">
        <v>45825</v>
      </c>
      <c r="E214" s="44">
        <v>45854</v>
      </c>
      <c r="F214" s="63">
        <v>45882</v>
      </c>
      <c r="G214" s="63">
        <v>45915</v>
      </c>
      <c r="H214" s="63">
        <v>45944</v>
      </c>
      <c r="I214" s="63">
        <v>45975</v>
      </c>
      <c r="J214" s="62">
        <v>46006</v>
      </c>
      <c r="K214" s="62">
        <v>46035</v>
      </c>
      <c r="L214" s="62">
        <v>46064</v>
      </c>
      <c r="M214" s="41" t="s">
        <v>105</v>
      </c>
      <c r="N214" s="41" t="s">
        <v>106</v>
      </c>
      <c r="O214" s="41" t="s">
        <v>107</v>
      </c>
      <c r="P214" s="41" t="s">
        <v>108</v>
      </c>
      <c r="Q214" s="41" t="s">
        <v>102</v>
      </c>
      <c r="R214" s="41" t="s">
        <v>103</v>
      </c>
      <c r="S214" s="41" t="s">
        <v>104</v>
      </c>
      <c r="W214" s="42" t="s">
        <v>291</v>
      </c>
      <c r="X214" s="42" t="s">
        <v>293</v>
      </c>
      <c r="Y214" s="42" t="s">
        <v>292</v>
      </c>
      <c r="Z214" s="75" t="s">
        <v>295</v>
      </c>
    </row>
    <row r="215" spans="1:26">
      <c r="A215" s="61" t="s">
        <v>240</v>
      </c>
      <c r="B215" s="10"/>
      <c r="C215" s="1"/>
      <c r="D215" s="1"/>
      <c r="E215" s="6"/>
      <c r="F215" s="6"/>
      <c r="G215" s="6">
        <v>14.69</v>
      </c>
      <c r="H215" s="6">
        <v>44.68</v>
      </c>
      <c r="I215" s="6">
        <v>5.12</v>
      </c>
      <c r="J215" s="6">
        <v>-10.61</v>
      </c>
      <c r="K215" s="6">
        <v>0.28999999999999998</v>
      </c>
      <c r="L215" s="6">
        <v>-51.25</v>
      </c>
      <c r="M215" s="45">
        <f t="shared" ref="M215" si="135">SUM(C215:L215)</f>
        <v>2.9199999999999946</v>
      </c>
      <c r="N215" s="48">
        <f t="shared" ref="N215:N219" si="136">M215/R215</f>
        <v>0.48666666666666575</v>
      </c>
      <c r="O215" s="10">
        <f t="shared" ref="O215" si="137">MIN(C215:L215)</f>
        <v>-51.25</v>
      </c>
      <c r="P215" s="45">
        <f t="shared" ref="P215" si="138">MAX(C215:L215)</f>
        <v>44.68</v>
      </c>
      <c r="Q215" s="10">
        <v>4</v>
      </c>
      <c r="R215" s="10">
        <v>6</v>
      </c>
      <c r="S215" s="51">
        <f t="shared" ref="S215:S219" si="139">Q215/R215</f>
        <v>0.66666666666666663</v>
      </c>
      <c r="W215" s="45">
        <f t="shared" ref="W215" si="140">V215/50</f>
        <v>0</v>
      </c>
      <c r="X215" s="10">
        <v>0</v>
      </c>
      <c r="Y215" s="45">
        <f t="shared" ref="Y215" si="141">W215</f>
        <v>0</v>
      </c>
      <c r="Z215" s="45">
        <f>Y215-X215</f>
        <v>0</v>
      </c>
    </row>
    <row r="216" spans="1:26">
      <c r="A216" s="61" t="s">
        <v>241</v>
      </c>
      <c r="B216" s="10"/>
      <c r="C216" s="1"/>
      <c r="D216" s="1"/>
      <c r="E216" s="6"/>
      <c r="F216" s="6"/>
      <c r="G216" s="6"/>
      <c r="H216" s="6"/>
      <c r="I216" s="6">
        <v>19.46</v>
      </c>
      <c r="J216" s="6">
        <v>-60.92</v>
      </c>
      <c r="K216" s="6"/>
      <c r="L216" s="6"/>
      <c r="M216" s="45">
        <f>SUM(C216:L216)</f>
        <v>-41.46</v>
      </c>
      <c r="N216" s="48">
        <f t="shared" si="136"/>
        <v>-41.46</v>
      </c>
      <c r="O216" s="10">
        <f>MIN(C216:L216)</f>
        <v>-60.92</v>
      </c>
      <c r="P216" s="45">
        <f>MAX(C216:L216)</f>
        <v>19.46</v>
      </c>
      <c r="Q216" s="10">
        <v>1</v>
      </c>
      <c r="R216" s="10">
        <v>1</v>
      </c>
      <c r="S216" s="51">
        <f t="shared" si="139"/>
        <v>1</v>
      </c>
      <c r="W216" s="45">
        <f t="shared" ref="W216:W220" si="142">V216/50</f>
        <v>0</v>
      </c>
      <c r="X216" s="10">
        <v>0</v>
      </c>
      <c r="Y216" s="45">
        <f t="shared" ref="Y216:Y220" si="143">W216</f>
        <v>0</v>
      </c>
      <c r="Z216" s="45">
        <f t="shared" ref="Z216:Z220" si="144">Y216-X216</f>
        <v>0</v>
      </c>
    </row>
    <row r="217" spans="1:26">
      <c r="A217" s="61" t="s">
        <v>242</v>
      </c>
      <c r="B217" s="10"/>
      <c r="C217" s="1"/>
      <c r="D217" s="1"/>
      <c r="E217" s="6"/>
      <c r="F217" s="6"/>
      <c r="G217" s="6"/>
      <c r="H217" s="6"/>
      <c r="I217" s="6">
        <v>14.07</v>
      </c>
      <c r="J217" s="6">
        <v>12.24</v>
      </c>
      <c r="K217" s="6">
        <v>22.07</v>
      </c>
      <c r="L217" s="6">
        <v>-8.25</v>
      </c>
      <c r="M217" s="45">
        <f>SUM(C217:L217)</f>
        <v>40.130000000000003</v>
      </c>
      <c r="N217" s="48">
        <f t="shared" si="136"/>
        <v>10.032500000000001</v>
      </c>
      <c r="O217" s="10">
        <f>MIN(C217:L217)</f>
        <v>-8.25</v>
      </c>
      <c r="P217" s="45">
        <f>MAX(C217:L217)</f>
        <v>22.07</v>
      </c>
      <c r="Q217" s="10">
        <v>3</v>
      </c>
      <c r="R217" s="10">
        <v>4</v>
      </c>
      <c r="S217" s="51">
        <f t="shared" si="139"/>
        <v>0.75</v>
      </c>
      <c r="W217" s="45">
        <f t="shared" si="142"/>
        <v>0</v>
      </c>
      <c r="X217" s="10">
        <v>0</v>
      </c>
      <c r="Y217" s="45">
        <f t="shared" si="143"/>
        <v>0</v>
      </c>
      <c r="Z217" s="45">
        <f t="shared" si="144"/>
        <v>0</v>
      </c>
    </row>
    <row r="218" spans="1:26">
      <c r="A218" s="61" t="s">
        <v>243</v>
      </c>
      <c r="B218" s="10"/>
      <c r="C218" s="1"/>
      <c r="D218" s="1"/>
      <c r="E218" s="6"/>
      <c r="F218" s="6"/>
      <c r="G218" s="6"/>
      <c r="H218" s="6"/>
      <c r="I218" s="6">
        <v>18.12</v>
      </c>
      <c r="J218" s="6">
        <v>7.47</v>
      </c>
      <c r="K218" s="6">
        <v>-10.7</v>
      </c>
      <c r="L218" s="6">
        <v>0.45</v>
      </c>
      <c r="M218" s="45">
        <f>SUM(C218:L218)</f>
        <v>15.34</v>
      </c>
      <c r="N218" s="48">
        <f t="shared" si="136"/>
        <v>3.835</v>
      </c>
      <c r="O218" s="10">
        <f>MIN(C218:L218)</f>
        <v>-10.7</v>
      </c>
      <c r="P218" s="45">
        <f>MAX(C218:L218)</f>
        <v>18.12</v>
      </c>
      <c r="Q218" s="10">
        <v>3</v>
      </c>
      <c r="R218" s="10">
        <v>4</v>
      </c>
      <c r="S218" s="51">
        <f t="shared" si="139"/>
        <v>0.75</v>
      </c>
      <c r="W218" s="45">
        <f t="shared" si="142"/>
        <v>0</v>
      </c>
      <c r="X218" s="10">
        <v>0</v>
      </c>
      <c r="Y218" s="45">
        <f t="shared" si="143"/>
        <v>0</v>
      </c>
      <c r="Z218" s="45">
        <f t="shared" si="144"/>
        <v>0</v>
      </c>
    </row>
    <row r="219" spans="1:26">
      <c r="A219" s="61" t="s">
        <v>244</v>
      </c>
      <c r="B219" s="10"/>
      <c r="C219" s="1"/>
      <c r="D219" s="1"/>
      <c r="E219" s="6"/>
      <c r="F219" s="6"/>
      <c r="G219" s="6"/>
      <c r="H219" s="6"/>
      <c r="I219" s="6">
        <v>28.88</v>
      </c>
      <c r="J219" s="6">
        <v>13.27</v>
      </c>
      <c r="K219" s="6">
        <v>-12.42</v>
      </c>
      <c r="L219" s="6">
        <v>19.190000000000001</v>
      </c>
      <c r="M219" s="45">
        <f>SUM(C219:L219)</f>
        <v>48.92</v>
      </c>
      <c r="N219" s="48">
        <f t="shared" si="136"/>
        <v>12.23</v>
      </c>
      <c r="O219" s="10">
        <f>MIN(C219:L219)</f>
        <v>-12.42</v>
      </c>
      <c r="P219" s="45">
        <f>MAX(C219:L219)</f>
        <v>28.88</v>
      </c>
      <c r="Q219" s="10">
        <v>3</v>
      </c>
      <c r="R219" s="10">
        <v>4</v>
      </c>
      <c r="S219" s="51">
        <f t="shared" si="139"/>
        <v>0.75</v>
      </c>
      <c r="W219" s="45">
        <f t="shared" si="142"/>
        <v>0</v>
      </c>
      <c r="X219" s="10">
        <v>0</v>
      </c>
      <c r="Y219" s="45">
        <f t="shared" si="143"/>
        <v>0</v>
      </c>
      <c r="Z219" s="45">
        <f t="shared" si="144"/>
        <v>0</v>
      </c>
    </row>
    <row r="220" spans="1:26">
      <c r="A220" s="59" t="s">
        <v>245</v>
      </c>
      <c r="B220" s="10"/>
      <c r="C220" s="1"/>
      <c r="D220" s="1"/>
      <c r="E220" s="6"/>
      <c r="F220" s="6"/>
      <c r="G220" s="6"/>
      <c r="H220" s="66">
        <f>SUM(H215:H219)/5</f>
        <v>8.9359999999999999</v>
      </c>
      <c r="I220" s="66">
        <f t="shared" ref="I220:L220" si="145">SUM(I215:I219)/5</f>
        <v>17.130000000000003</v>
      </c>
      <c r="J220" s="66">
        <f t="shared" si="145"/>
        <v>-7.7099999999999991</v>
      </c>
      <c r="K220" s="66">
        <f t="shared" si="145"/>
        <v>-0.15199999999999997</v>
      </c>
      <c r="L220" s="66">
        <f t="shared" si="145"/>
        <v>-7.9719999999999995</v>
      </c>
      <c r="M220" s="45">
        <f t="shared" ref="M220" si="146">SUM(C220:L220)</f>
        <v>10.232000000000001</v>
      </c>
      <c r="N220" s="48">
        <f t="shared" ref="N220" si="147">M220/R220</f>
        <v>2.0464000000000002</v>
      </c>
      <c r="O220" s="45">
        <f t="shared" ref="O220" si="148">MIN(C220:L220)</f>
        <v>-7.9719999999999995</v>
      </c>
      <c r="P220" s="45">
        <f t="shared" ref="P220" si="149">MAX(C220:L220)</f>
        <v>17.130000000000003</v>
      </c>
      <c r="Q220" s="10">
        <v>3</v>
      </c>
      <c r="R220" s="10">
        <v>5</v>
      </c>
      <c r="S220" s="51">
        <f t="shared" ref="S220" si="150">Q220/R220</f>
        <v>0.6</v>
      </c>
      <c r="W220" s="45">
        <f t="shared" si="142"/>
        <v>0</v>
      </c>
      <c r="X220" s="10">
        <v>0</v>
      </c>
      <c r="Y220" s="45">
        <f t="shared" si="143"/>
        <v>0</v>
      </c>
      <c r="Z220" s="45">
        <f t="shared" si="144"/>
        <v>0</v>
      </c>
    </row>
    <row r="225" spans="1:26" ht="45">
      <c r="A225" s="41" t="s">
        <v>220</v>
      </c>
      <c r="B225" s="49">
        <v>45764</v>
      </c>
      <c r="C225" s="44">
        <v>45793</v>
      </c>
      <c r="D225" s="44">
        <v>45825</v>
      </c>
      <c r="E225" s="44">
        <v>45854</v>
      </c>
      <c r="F225" s="63">
        <v>45882</v>
      </c>
      <c r="G225" s="63">
        <v>45915</v>
      </c>
      <c r="H225" s="63">
        <v>45944</v>
      </c>
      <c r="I225" s="63">
        <v>45975</v>
      </c>
      <c r="J225" s="62">
        <v>46006</v>
      </c>
      <c r="K225" s="62">
        <v>46035</v>
      </c>
      <c r="L225" s="62">
        <v>46064</v>
      </c>
      <c r="M225" s="41" t="s">
        <v>105</v>
      </c>
      <c r="N225" s="41" t="s">
        <v>106</v>
      </c>
      <c r="O225" s="41" t="s">
        <v>107</v>
      </c>
      <c r="P225" s="41" t="s">
        <v>108</v>
      </c>
      <c r="Q225" s="41" t="s">
        <v>102</v>
      </c>
      <c r="R225" s="41" t="s">
        <v>103</v>
      </c>
      <c r="S225" s="41" t="s">
        <v>104</v>
      </c>
      <c r="W225" s="42" t="s">
        <v>291</v>
      </c>
      <c r="X225" s="42" t="s">
        <v>293</v>
      </c>
      <c r="Y225" s="42" t="s">
        <v>292</v>
      </c>
      <c r="Z225" s="75" t="s">
        <v>295</v>
      </c>
    </row>
    <row r="226" spans="1:26">
      <c r="A226" s="60" t="s">
        <v>232</v>
      </c>
      <c r="B226" s="10"/>
      <c r="C226" s="1"/>
      <c r="D226" s="1"/>
      <c r="E226" s="6"/>
      <c r="F226" s="6"/>
      <c r="G226" s="6"/>
      <c r="H226" s="6"/>
      <c r="I226" s="6"/>
      <c r="J226" s="6">
        <v>15.12</v>
      </c>
      <c r="K226" s="6">
        <v>1.1000000000000001</v>
      </c>
      <c r="L226" s="6">
        <v>1.1399999999999999</v>
      </c>
      <c r="M226" s="45">
        <f t="shared" ref="M226" si="151">SUM(C226:L226)</f>
        <v>17.36</v>
      </c>
      <c r="N226" s="48">
        <f t="shared" ref="N226" si="152">M226/R226</f>
        <v>5.7866666666666662</v>
      </c>
      <c r="O226" s="10">
        <f t="shared" ref="O226" si="153">MIN(C226:L226)</f>
        <v>1.1000000000000001</v>
      </c>
      <c r="P226" s="45">
        <f t="shared" ref="P226" si="154">MAX(C226:L226)</f>
        <v>15.12</v>
      </c>
      <c r="Q226" s="10">
        <v>3</v>
      </c>
      <c r="R226" s="10">
        <v>3</v>
      </c>
      <c r="S226" s="51">
        <f t="shared" ref="S226" si="155">Q226/R226</f>
        <v>1</v>
      </c>
      <c r="W226" s="45">
        <f t="shared" ref="W226:W227" si="156">V226/50</f>
        <v>0</v>
      </c>
      <c r="X226" s="10">
        <v>0</v>
      </c>
      <c r="Y226" s="45">
        <f t="shared" ref="Y226:Y227" si="157">W226</f>
        <v>0</v>
      </c>
      <c r="Z226" s="45">
        <f>Y226-X226</f>
        <v>0</v>
      </c>
    </row>
    <row r="227" spans="1:26">
      <c r="A227" s="60" t="s">
        <v>233</v>
      </c>
      <c r="B227" s="10"/>
      <c r="C227" s="1"/>
      <c r="D227" s="1"/>
      <c r="E227" s="6"/>
      <c r="F227" s="6"/>
      <c r="G227" s="6"/>
      <c r="H227" s="6"/>
      <c r="I227" s="6"/>
      <c r="J227" s="6"/>
      <c r="K227" s="6"/>
      <c r="L227" s="6">
        <v>4.3600000000000003</v>
      </c>
      <c r="M227" s="45">
        <f t="shared" ref="M227:M228" si="158">SUM(C227:L227)</f>
        <v>4.3600000000000003</v>
      </c>
      <c r="N227" s="48">
        <f t="shared" ref="N227:N228" si="159">M227/R227</f>
        <v>4.3600000000000003</v>
      </c>
      <c r="O227" s="10">
        <f t="shared" ref="O227:O228" si="160">MIN(C227:L227)</f>
        <v>4.3600000000000003</v>
      </c>
      <c r="P227" s="45">
        <f t="shared" ref="P227:P228" si="161">MAX(C227:L227)</f>
        <v>4.3600000000000003</v>
      </c>
      <c r="Q227" s="10">
        <v>1</v>
      </c>
      <c r="R227" s="10">
        <v>1</v>
      </c>
      <c r="S227" s="51">
        <f t="shared" ref="S227:S228" si="162">Q227/R227</f>
        <v>1</v>
      </c>
      <c r="W227" s="45">
        <f t="shared" si="156"/>
        <v>0</v>
      </c>
      <c r="X227" s="10">
        <v>0</v>
      </c>
      <c r="Y227" s="45">
        <f t="shared" si="157"/>
        <v>0</v>
      </c>
      <c r="Z227" s="45">
        <f t="shared" ref="Z227" si="163">Y227-X227</f>
        <v>0</v>
      </c>
    </row>
    <row r="228" spans="1:26">
      <c r="A228" s="60" t="s">
        <v>234</v>
      </c>
      <c r="B228" s="10"/>
      <c r="C228" s="1"/>
      <c r="D228" s="1"/>
      <c r="E228" s="6"/>
      <c r="F228" s="6"/>
      <c r="G228" s="6"/>
      <c r="H228" s="6"/>
      <c r="I228" s="6"/>
      <c r="J228" s="6"/>
      <c r="K228" s="6"/>
      <c r="L228" s="6">
        <v>0.45</v>
      </c>
      <c r="M228" s="45">
        <f t="shared" si="158"/>
        <v>0.45</v>
      </c>
      <c r="N228" s="48">
        <f t="shared" si="159"/>
        <v>0.45</v>
      </c>
      <c r="O228" s="10">
        <f t="shared" si="160"/>
        <v>0.45</v>
      </c>
      <c r="P228" s="45">
        <f t="shared" si="161"/>
        <v>0.45</v>
      </c>
      <c r="Q228" s="10">
        <v>1</v>
      </c>
      <c r="R228" s="10">
        <v>1</v>
      </c>
      <c r="S228" s="51">
        <f t="shared" si="162"/>
        <v>1</v>
      </c>
      <c r="W228" s="45">
        <f t="shared" ref="W228:W230" si="164">V228/50</f>
        <v>0</v>
      </c>
      <c r="X228" s="10">
        <v>0</v>
      </c>
      <c r="Y228" s="45">
        <f t="shared" ref="Y228:Y230" si="165">W228</f>
        <v>0</v>
      </c>
      <c r="Z228" s="45">
        <f t="shared" ref="Z228:Z230" si="166">Y228-X228</f>
        <v>0</v>
      </c>
    </row>
    <row r="229" spans="1:26">
      <c r="A229" s="60" t="s">
        <v>235</v>
      </c>
      <c r="B229" s="10"/>
      <c r="C229" s="1"/>
      <c r="D229" s="1"/>
      <c r="E229" s="6"/>
      <c r="F229" s="6"/>
      <c r="G229" s="6"/>
      <c r="H229" s="6">
        <v>8.0400000000000009</v>
      </c>
      <c r="I229" s="6">
        <v>16.02</v>
      </c>
      <c r="J229" s="6">
        <v>9.81</v>
      </c>
      <c r="K229" s="6">
        <v>-10.59</v>
      </c>
      <c r="L229" s="6">
        <v>0.78</v>
      </c>
      <c r="M229" s="45">
        <f t="shared" ref="M229:M231" si="167">SUM(C229:L229)</f>
        <v>24.060000000000006</v>
      </c>
      <c r="N229" s="48">
        <f t="shared" ref="N229:N231" si="168">M229/R229</f>
        <v>4.8120000000000012</v>
      </c>
      <c r="O229" s="10">
        <f t="shared" ref="O229:O231" si="169">MIN(C229:L229)</f>
        <v>-10.59</v>
      </c>
      <c r="P229" s="45">
        <f t="shared" ref="P229:P231" si="170">MAX(C229:L229)</f>
        <v>16.02</v>
      </c>
      <c r="Q229" s="10">
        <v>4</v>
      </c>
      <c r="R229" s="10">
        <v>5</v>
      </c>
      <c r="S229" s="51">
        <f t="shared" ref="S229:S231" si="171">Q229/R229</f>
        <v>0.8</v>
      </c>
      <c r="W229" s="45">
        <f t="shared" si="164"/>
        <v>0</v>
      </c>
      <c r="X229" s="10">
        <v>0</v>
      </c>
      <c r="Y229" s="45">
        <f t="shared" si="165"/>
        <v>0</v>
      </c>
      <c r="Z229" s="45">
        <f t="shared" si="166"/>
        <v>0</v>
      </c>
    </row>
    <row r="230" spans="1:26">
      <c r="A230" s="60" t="s">
        <v>236</v>
      </c>
      <c r="B230" s="10"/>
      <c r="C230" s="1"/>
      <c r="D230" s="1"/>
      <c r="E230" s="6"/>
      <c r="F230" s="6"/>
      <c r="G230" s="6"/>
      <c r="H230" s="6">
        <v>4.83</v>
      </c>
      <c r="I230" s="6">
        <v>25.049999999999997</v>
      </c>
      <c r="J230" s="6">
        <v>12.419999999999998</v>
      </c>
      <c r="K230" s="6">
        <v>-12.450000000000001</v>
      </c>
      <c r="L230" s="6">
        <v>15.600000000000001</v>
      </c>
      <c r="M230" s="45">
        <f t="shared" si="167"/>
        <v>45.449999999999996</v>
      </c>
      <c r="N230" s="48">
        <f t="shared" si="168"/>
        <v>9.09</v>
      </c>
      <c r="O230" s="10">
        <f t="shared" si="169"/>
        <v>-12.450000000000001</v>
      </c>
      <c r="P230" s="45">
        <f t="shared" si="170"/>
        <v>25.049999999999997</v>
      </c>
      <c r="Q230" s="10">
        <v>4</v>
      </c>
      <c r="R230" s="10">
        <v>5</v>
      </c>
      <c r="S230" s="51">
        <f t="shared" si="171"/>
        <v>0.8</v>
      </c>
      <c r="W230" s="45">
        <f t="shared" si="164"/>
        <v>0</v>
      </c>
      <c r="X230" s="10">
        <v>0</v>
      </c>
      <c r="Y230" s="45">
        <f t="shared" si="165"/>
        <v>0</v>
      </c>
      <c r="Z230" s="45">
        <f t="shared" si="166"/>
        <v>0</v>
      </c>
    </row>
    <row r="231" spans="1:26">
      <c r="A231" s="59" t="s">
        <v>237</v>
      </c>
      <c r="B231" s="10"/>
      <c r="C231" s="1"/>
      <c r="D231" s="1"/>
      <c r="E231" s="6"/>
      <c r="F231" s="6"/>
      <c r="G231" s="6"/>
      <c r="H231" s="6">
        <f>SUM(H226:H230)</f>
        <v>12.870000000000001</v>
      </c>
      <c r="I231" s="6">
        <f>SUM(I226:I230)</f>
        <v>41.069999999999993</v>
      </c>
      <c r="J231" s="6">
        <f>SUM(J226:J230)</f>
        <v>37.349999999999994</v>
      </c>
      <c r="K231" s="6">
        <f>SUM(K226:K230)</f>
        <v>-21.94</v>
      </c>
      <c r="L231" s="6">
        <f>SUM(L226:L230)</f>
        <v>22.330000000000002</v>
      </c>
      <c r="M231" s="45">
        <f t="shared" si="167"/>
        <v>91.679999999999993</v>
      </c>
      <c r="N231" s="48">
        <f t="shared" si="168"/>
        <v>18.335999999999999</v>
      </c>
      <c r="O231" s="10">
        <f t="shared" si="169"/>
        <v>-21.94</v>
      </c>
      <c r="P231" s="45">
        <f t="shared" si="170"/>
        <v>41.069999999999993</v>
      </c>
      <c r="Q231" s="10">
        <v>4</v>
      </c>
      <c r="R231" s="10">
        <v>5</v>
      </c>
      <c r="S231" s="51">
        <f t="shared" si="171"/>
        <v>0.8</v>
      </c>
      <c r="W231" s="45">
        <f t="shared" ref="W231" si="172">V231/50</f>
        <v>0</v>
      </c>
      <c r="X231" s="10">
        <v>0</v>
      </c>
      <c r="Y231" s="45">
        <f t="shared" ref="Y231" si="173">W231</f>
        <v>0</v>
      </c>
      <c r="Z231" s="45">
        <f t="shared" ref="Z231" si="174">Y231-X231</f>
        <v>0</v>
      </c>
    </row>
    <row r="233" spans="1:26" ht="45">
      <c r="A233" s="41" t="s">
        <v>219</v>
      </c>
      <c r="B233" s="49">
        <v>45764</v>
      </c>
      <c r="C233" s="44">
        <v>45793</v>
      </c>
      <c r="D233" s="44">
        <v>45825</v>
      </c>
      <c r="E233" s="44">
        <v>45854</v>
      </c>
      <c r="F233" s="63">
        <v>45882</v>
      </c>
      <c r="G233" s="63">
        <v>45915</v>
      </c>
      <c r="H233" s="63">
        <v>45944</v>
      </c>
      <c r="I233" s="63">
        <v>45975</v>
      </c>
      <c r="J233" s="62">
        <v>46006</v>
      </c>
      <c r="K233" s="62">
        <v>46035</v>
      </c>
      <c r="L233" s="62">
        <v>46064</v>
      </c>
      <c r="M233" s="41" t="s">
        <v>105</v>
      </c>
      <c r="N233" s="41" t="s">
        <v>106</v>
      </c>
      <c r="O233" s="41" t="s">
        <v>107</v>
      </c>
      <c r="P233" s="41" t="s">
        <v>108</v>
      </c>
      <c r="Q233" s="41" t="s">
        <v>102</v>
      </c>
      <c r="R233" s="41" t="s">
        <v>103</v>
      </c>
      <c r="S233" s="41" t="s">
        <v>104</v>
      </c>
      <c r="W233" s="42" t="s">
        <v>291</v>
      </c>
      <c r="X233" s="42" t="s">
        <v>293</v>
      </c>
      <c r="Y233" s="42" t="s">
        <v>292</v>
      </c>
      <c r="Z233" s="75" t="s">
        <v>295</v>
      </c>
    </row>
    <row r="234" spans="1:26">
      <c r="A234" s="59" t="s">
        <v>238</v>
      </c>
      <c r="B234" s="10"/>
      <c r="C234" s="1"/>
      <c r="D234" s="1"/>
      <c r="E234" s="6"/>
      <c r="F234" s="6">
        <v>21.09</v>
      </c>
      <c r="G234" s="6">
        <v>1.5</v>
      </c>
      <c r="H234" s="6">
        <v>49.050000000000004</v>
      </c>
      <c r="I234" s="6">
        <v>18.330000000000002</v>
      </c>
      <c r="J234" s="6">
        <v>-18.54</v>
      </c>
      <c r="K234" s="6">
        <v>13.950000000000001</v>
      </c>
      <c r="L234" s="6">
        <v>-64.5</v>
      </c>
      <c r="M234" s="45">
        <f t="shared" ref="M234" si="175">SUM(C234:L234)</f>
        <v>20.88000000000001</v>
      </c>
      <c r="N234" s="48">
        <f t="shared" ref="N234" si="176">M234/R234</f>
        <v>2.9828571428571444</v>
      </c>
      <c r="O234" s="10">
        <f t="shared" ref="O234" si="177">MIN(C234:L234)</f>
        <v>-64.5</v>
      </c>
      <c r="P234" s="45">
        <f t="shared" ref="P234" si="178">MAX(C234:L234)</f>
        <v>49.050000000000004</v>
      </c>
      <c r="Q234" s="10">
        <v>5</v>
      </c>
      <c r="R234" s="10">
        <v>7</v>
      </c>
      <c r="S234" s="51">
        <f t="shared" ref="S234" si="179">Q234/R234</f>
        <v>0.7142857142857143</v>
      </c>
      <c r="W234" s="45">
        <f t="shared" ref="W234" si="180">V234/50</f>
        <v>0</v>
      </c>
      <c r="X234" s="10">
        <v>0</v>
      </c>
      <c r="Y234" s="45">
        <f t="shared" ref="Y234" si="181">W234</f>
        <v>0</v>
      </c>
      <c r="Z234" s="45">
        <f>Y234-X234</f>
        <v>0</v>
      </c>
    </row>
  </sheetData>
  <sortState xmlns:xlrd2="http://schemas.microsoft.com/office/spreadsheetml/2017/richdata2" ref="A37:X66">
    <sortCondition descending="1" ref="N37:N66"/>
  </sortState>
  <conditionalFormatting sqref="B40">
    <cfRule type="cellIs" dxfId="78" priority="2" operator="lessThan">
      <formula>0</formula>
    </cfRule>
    <cfRule type="cellIs" dxfId="77" priority="3" operator="greaterThan">
      <formula>0</formula>
    </cfRule>
  </conditionalFormatting>
  <conditionalFormatting sqref="B67:I68">
    <cfRule type="cellIs" dxfId="76" priority="173" operator="greaterThan">
      <formula>0</formula>
    </cfRule>
  </conditionalFormatting>
  <conditionalFormatting sqref="B67:J67 J67:L68">
    <cfRule type="cellIs" dxfId="75" priority="183" operator="greaterThan">
      <formula>0</formula>
    </cfRule>
  </conditionalFormatting>
  <conditionalFormatting sqref="B67:J67">
    <cfRule type="cellIs" dxfId="74" priority="10" operator="greaterThan">
      <formula>0</formula>
    </cfRule>
  </conditionalFormatting>
  <conditionalFormatting sqref="B28:L29">
    <cfRule type="cellIs" dxfId="73" priority="31" operator="lessThan">
      <formula>0</formula>
    </cfRule>
    <cfRule type="cellIs" dxfId="72" priority="32" operator="greaterThan">
      <formula>0</formula>
    </cfRule>
  </conditionalFormatting>
  <conditionalFormatting sqref="B31:L31">
    <cfRule type="cellIs" dxfId="71" priority="8" operator="lessThan">
      <formula>0</formula>
    </cfRule>
    <cfRule type="cellIs" dxfId="70" priority="9" operator="greaterThan">
      <formula>0</formula>
    </cfRule>
  </conditionalFormatting>
  <conditionalFormatting sqref="B33:L33">
    <cfRule type="cellIs" dxfId="69" priority="4" operator="lessThan">
      <formula>0</formula>
    </cfRule>
    <cfRule type="cellIs" dxfId="68" priority="5" operator="greaterThan">
      <formula>0</formula>
    </cfRule>
  </conditionalFormatting>
  <conditionalFormatting sqref="B38:L38">
    <cfRule type="cellIs" dxfId="67" priority="148" operator="greaterThan">
      <formula>0</formula>
    </cfRule>
    <cfRule type="cellIs" dxfId="66" priority="149" operator="lessThan">
      <formula>0</formula>
    </cfRule>
  </conditionalFormatting>
  <conditionalFormatting sqref="B41:L42">
    <cfRule type="cellIs" dxfId="65" priority="21" operator="lessThan">
      <formula>0</formula>
    </cfRule>
    <cfRule type="cellIs" dxfId="64" priority="22" operator="greaterThan">
      <formula>0</formula>
    </cfRule>
  </conditionalFormatting>
  <conditionalFormatting sqref="B44:L44">
    <cfRule type="cellIs" dxfId="63" priority="17" operator="lessThan">
      <formula>0</formula>
    </cfRule>
    <cfRule type="cellIs" dxfId="62" priority="18" operator="greaterThan">
      <formula>0</formula>
    </cfRule>
  </conditionalFormatting>
  <conditionalFormatting sqref="B67:L68">
    <cfRule type="cellIs" dxfId="61" priority="163" operator="lessThan">
      <formula>0</formula>
    </cfRule>
    <cfRule type="cellIs" dxfId="60" priority="182" operator="greaterThan">
      <formula>0</formula>
    </cfRule>
  </conditionalFormatting>
  <conditionalFormatting sqref="B87:L87">
    <cfRule type="cellIs" dxfId="59" priority="154" operator="lessThan">
      <formula>0</formula>
    </cfRule>
    <cfRule type="cellIs" dxfId="58" priority="155" operator="greaterThan">
      <formula>0</formula>
    </cfRule>
    <cfRule type="cellIs" dxfId="57" priority="156" operator="greaterThan">
      <formula>0</formula>
    </cfRule>
  </conditionalFormatting>
  <conditionalFormatting sqref="B96:L106">
    <cfRule type="cellIs" dxfId="56" priority="178" operator="lessThan">
      <formula>0</formula>
    </cfRule>
    <cfRule type="cellIs" dxfId="55" priority="179" operator="greaterThan">
      <formula>0</formula>
    </cfRule>
  </conditionalFormatting>
  <conditionalFormatting sqref="B112:L112">
    <cfRule type="cellIs" dxfId="54" priority="29" operator="lessThan">
      <formula>0</formula>
    </cfRule>
    <cfRule type="cellIs" dxfId="53" priority="30" operator="greaterThan">
      <formula>0</formula>
    </cfRule>
  </conditionalFormatting>
  <conditionalFormatting sqref="B114:L114">
    <cfRule type="cellIs" dxfId="52" priority="25" operator="lessThan">
      <formula>0</formula>
    </cfRule>
    <cfRule type="cellIs" dxfId="51" priority="26" operator="greaterThan">
      <formula>0</formula>
    </cfRule>
  </conditionalFormatting>
  <conditionalFormatting sqref="B2:N18">
    <cfRule type="cellIs" dxfId="50" priority="171" operator="lessThan">
      <formula>0</formula>
    </cfRule>
    <cfRule type="cellIs" dxfId="49" priority="172" operator="greaterThan">
      <formula>0</formula>
    </cfRule>
  </conditionalFormatting>
  <conditionalFormatting sqref="C26:L27">
    <cfRule type="cellIs" dxfId="48" priority="35" operator="lessThan">
      <formula>0</formula>
    </cfRule>
    <cfRule type="cellIs" dxfId="47" priority="36" operator="greaterThan">
      <formula>0</formula>
    </cfRule>
  </conditionalFormatting>
  <conditionalFormatting sqref="C32:L32">
    <cfRule type="cellIs" dxfId="46" priority="6" operator="lessThan">
      <formula>0</formula>
    </cfRule>
    <cfRule type="cellIs" dxfId="45" priority="7" operator="greaterThan">
      <formula>0</formula>
    </cfRule>
  </conditionalFormatting>
  <conditionalFormatting sqref="C37:L37">
    <cfRule type="cellIs" dxfId="44" priority="152" operator="lessThan">
      <formula>0</formula>
    </cfRule>
    <cfRule type="cellIs" dxfId="43" priority="153" operator="greaterThan">
      <formula>0</formula>
    </cfRule>
  </conditionalFormatting>
  <conditionalFormatting sqref="C39:L40">
    <cfRule type="cellIs" dxfId="42" priority="157" operator="lessThan">
      <formula>0</formula>
    </cfRule>
    <cfRule type="cellIs" dxfId="41" priority="158" operator="greaterThan">
      <formula>0</formula>
    </cfRule>
  </conditionalFormatting>
  <conditionalFormatting sqref="C43:L43">
    <cfRule type="cellIs" dxfId="40" priority="19" operator="lessThan">
      <formula>0</formula>
    </cfRule>
    <cfRule type="cellIs" dxfId="39" priority="20" operator="greaterThan">
      <formula>0</formula>
    </cfRule>
  </conditionalFormatting>
  <conditionalFormatting sqref="C45:L46">
    <cfRule type="cellIs" dxfId="38" priority="15" operator="lessThan">
      <formula>0</formula>
    </cfRule>
    <cfRule type="cellIs" dxfId="37" priority="16" operator="greaterThan">
      <formula>0</formula>
    </cfRule>
  </conditionalFormatting>
  <conditionalFormatting sqref="C48:L53">
    <cfRule type="cellIs" dxfId="36" priority="39" operator="lessThan">
      <formula>0</formula>
    </cfRule>
    <cfRule type="cellIs" dxfId="35" priority="40" operator="greaterThan">
      <formula>0</formula>
    </cfRule>
  </conditionalFormatting>
  <conditionalFormatting sqref="C113:L113">
    <cfRule type="cellIs" dxfId="34" priority="27" operator="lessThan">
      <formula>0</formula>
    </cfRule>
    <cfRule type="cellIs" dxfId="33" priority="28" operator="greaterThan">
      <formula>0</formula>
    </cfRule>
  </conditionalFormatting>
  <conditionalFormatting sqref="C115:L116">
    <cfRule type="cellIs" dxfId="32" priority="23" operator="lessThan">
      <formula>0</formula>
    </cfRule>
    <cfRule type="cellIs" dxfId="31" priority="24" operator="greaterThan">
      <formula>0</formula>
    </cfRule>
  </conditionalFormatting>
  <conditionalFormatting sqref="C127:L134">
    <cfRule type="cellIs" dxfId="30" priority="51" operator="lessThan">
      <formula>0</formula>
    </cfRule>
    <cfRule type="cellIs" dxfId="29" priority="52" operator="greaterThan">
      <formula>0</formula>
    </cfRule>
  </conditionalFormatting>
  <conditionalFormatting sqref="C137:L155">
    <cfRule type="cellIs" dxfId="28" priority="133" operator="lessThan">
      <formula>0</formula>
    </cfRule>
    <cfRule type="cellIs" dxfId="27" priority="134" operator="greaterThan">
      <formula>0</formula>
    </cfRule>
  </conditionalFormatting>
  <conditionalFormatting sqref="C169:L211">
    <cfRule type="cellIs" dxfId="26" priority="109" operator="lessThan">
      <formula>0</formula>
    </cfRule>
    <cfRule type="cellIs" dxfId="25" priority="110" operator="greaterThan">
      <formula>0</formula>
    </cfRule>
  </conditionalFormatting>
  <conditionalFormatting sqref="C215:L220">
    <cfRule type="cellIs" dxfId="24" priority="57" operator="lessThan">
      <formula>0</formula>
    </cfRule>
    <cfRule type="cellIs" dxfId="23" priority="58" operator="greaterThan">
      <formula>0</formula>
    </cfRule>
  </conditionalFormatting>
  <conditionalFormatting sqref="C226:L231">
    <cfRule type="cellIs" dxfId="22" priority="91" operator="lessThan">
      <formula>0</formula>
    </cfRule>
    <cfRule type="cellIs" dxfId="21" priority="92" operator="greaterThan">
      <formula>0</formula>
    </cfRule>
  </conditionalFormatting>
  <conditionalFormatting sqref="C234:L234">
    <cfRule type="cellIs" dxfId="20" priority="85" operator="lessThan">
      <formula>0</formula>
    </cfRule>
    <cfRule type="cellIs" dxfId="19" priority="86" operator="greaterThan">
      <formula>0</formula>
    </cfRule>
  </conditionalFormatting>
  <conditionalFormatting sqref="C21:L21">
    <cfRule type="cellIs" dxfId="18" priority="139" operator="lessThan">
      <formula>0</formula>
    </cfRule>
    <cfRule type="cellIs" dxfId="17" priority="140" operator="greaterThan">
      <formula>0</formula>
    </cfRule>
  </conditionalFormatting>
  <conditionalFormatting sqref="D30:L30">
    <cfRule type="cellIs" dxfId="16" priority="11" operator="lessThan">
      <formula>0</formula>
    </cfRule>
    <cfRule type="cellIs" dxfId="15" priority="12" operator="greaterThan">
      <formula>0</formula>
    </cfRule>
  </conditionalFormatting>
  <conditionalFormatting sqref="D47:L66">
    <cfRule type="cellIs" dxfId="14" priority="13" operator="lessThan">
      <formula>0</formula>
    </cfRule>
    <cfRule type="cellIs" dxfId="13" priority="14" operator="greaterThan">
      <formula>0</formula>
    </cfRule>
  </conditionalFormatting>
  <conditionalFormatting sqref="D74:L86">
    <cfRule type="cellIs" dxfId="12" priority="180" operator="lessThan">
      <formula>0</formula>
    </cfRule>
    <cfRule type="cellIs" dxfId="11" priority="181" operator="greaterThan">
      <formula>0</formula>
    </cfRule>
  </conditionalFormatting>
  <conditionalFormatting sqref="F123:H123">
    <cfRule type="cellIs" dxfId="10" priority="119" operator="lessThan">
      <formula>0</formula>
    </cfRule>
    <cfRule type="cellIs" dxfId="9" priority="120" operator="greaterThan">
      <formula>0</formula>
    </cfRule>
  </conditionalFormatting>
  <conditionalFormatting sqref="F156:L168">
    <cfRule type="cellIs" dxfId="8" priority="121" operator="lessThan">
      <formula>0</formula>
    </cfRule>
    <cfRule type="cellIs" dxfId="7" priority="122" operator="greaterThan">
      <formula>0</formula>
    </cfRule>
  </conditionalFormatting>
  <conditionalFormatting sqref="K67:L68">
    <cfRule type="cellIs" dxfId="6" priority="141" operator="greaterThan">
      <formula>0</formula>
    </cfRule>
  </conditionalFormatting>
  <conditionalFormatting sqref="O2:O17">
    <cfRule type="colorScale" priority="170">
      <colorScale>
        <cfvo type="min"/>
        <cfvo type="max"/>
        <color rgb="FFFFEF9C"/>
        <color rgb="FF63BE7B"/>
      </colorScale>
    </cfRule>
  </conditionalFormatting>
  <conditionalFormatting sqref="P2:P17">
    <cfRule type="colorScale" priority="169">
      <colorScale>
        <cfvo type="min"/>
        <cfvo type="max"/>
        <color rgb="FFFFEF9C"/>
        <color rgb="FF63BE7B"/>
      </colorScale>
    </cfRule>
  </conditionalFormatting>
  <conditionalFormatting sqref="S2:S17">
    <cfRule type="colorScale" priority="168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U170:V170">
    <cfRule type="cellIs" dxfId="5" priority="117" operator="lessThan">
      <formula>0</formula>
    </cfRule>
    <cfRule type="cellIs" dxfId="4" priority="118" operator="greaterThan">
      <formula>0</formula>
    </cfRule>
  </conditionalFormatting>
  <conditionalFormatting sqref="T2:T17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76125-C94C-49DD-BC8E-DD222F65BF36}">
  <dimension ref="A1:K50"/>
  <sheetViews>
    <sheetView zoomScale="70" zoomScaleNormal="70" workbookViewId="0">
      <selection activeCell="P42" sqref="P42"/>
    </sheetView>
  </sheetViews>
  <sheetFormatPr defaultRowHeight="15"/>
  <cols>
    <col min="1" max="1" width="10.28515625" bestFit="1" customWidth="1"/>
  </cols>
  <sheetData>
    <row r="1" spans="1:11" ht="14.45" customHeight="1">
      <c r="A1" s="76" t="s">
        <v>1</v>
      </c>
      <c r="B1" s="79" t="s">
        <v>94</v>
      </c>
      <c r="C1" s="80"/>
      <c r="D1" s="80"/>
      <c r="E1" s="80"/>
      <c r="F1" s="80"/>
      <c r="G1" s="80"/>
      <c r="H1" s="80"/>
      <c r="I1" s="80"/>
      <c r="J1" s="80"/>
      <c r="K1" s="80"/>
    </row>
    <row r="2" spans="1:11">
      <c r="A2" s="77"/>
      <c r="B2" s="81" t="s">
        <v>5</v>
      </c>
      <c r="C2" s="82"/>
      <c r="D2" s="82"/>
      <c r="E2" s="82"/>
      <c r="F2" s="83"/>
      <c r="G2" s="81" t="s">
        <v>7</v>
      </c>
      <c r="H2" s="82"/>
      <c r="I2" s="82"/>
      <c r="J2" s="82"/>
      <c r="K2" s="83"/>
    </row>
    <row r="3" spans="1:11">
      <c r="A3" s="78"/>
      <c r="B3" s="8" t="s">
        <v>6</v>
      </c>
      <c r="C3" s="6" t="s">
        <v>8</v>
      </c>
      <c r="D3" s="6" t="s">
        <v>2</v>
      </c>
      <c r="E3" s="7" t="s">
        <v>3</v>
      </c>
      <c r="F3" s="7" t="s">
        <v>4</v>
      </c>
      <c r="G3" s="8" t="s">
        <v>6</v>
      </c>
      <c r="H3" s="6" t="s">
        <v>0</v>
      </c>
      <c r="I3" s="6" t="s">
        <v>2</v>
      </c>
      <c r="J3" s="6" t="s">
        <v>3</v>
      </c>
      <c r="K3" s="6" t="s">
        <v>4</v>
      </c>
    </row>
    <row r="4" spans="1:11">
      <c r="A4" s="5" t="s">
        <v>93</v>
      </c>
      <c r="B4" s="2">
        <v>0</v>
      </c>
      <c r="C4" s="1">
        <v>0</v>
      </c>
      <c r="D4" s="1">
        <v>0</v>
      </c>
      <c r="E4" s="3"/>
      <c r="F4" s="3"/>
      <c r="G4" s="2"/>
      <c r="H4" s="1"/>
      <c r="I4" s="1"/>
      <c r="J4" s="3"/>
      <c r="K4" s="3"/>
    </row>
    <row r="5" spans="1:11">
      <c r="A5" s="5" t="s">
        <v>92</v>
      </c>
      <c r="B5" s="2">
        <v>32.159999999999997</v>
      </c>
      <c r="C5" s="1">
        <v>426</v>
      </c>
      <c r="D5" s="1">
        <v>146</v>
      </c>
      <c r="E5" s="3">
        <f t="shared" ref="E5:E12" si="0">D5/C5</f>
        <v>0.34272300469483569</v>
      </c>
      <c r="F5" s="3">
        <f>(B5)/C5</f>
        <v>7.5492957746478864E-2</v>
      </c>
      <c r="G5" s="2">
        <f t="shared" ref="G5:G14" si="1">B5-B4</f>
        <v>32.159999999999997</v>
      </c>
      <c r="H5" s="1">
        <f t="shared" ref="H5:H14" si="2">C5-C4</f>
        <v>426</v>
      </c>
      <c r="I5" s="1">
        <f t="shared" ref="I5:I14" si="3">D5-D4</f>
        <v>146</v>
      </c>
      <c r="J5" s="3">
        <f t="shared" ref="J5:J14" si="4">I5/H5</f>
        <v>0.34272300469483569</v>
      </c>
      <c r="K5" s="3">
        <f>(G5)/H5</f>
        <v>7.5492957746478864E-2</v>
      </c>
    </row>
    <row r="6" spans="1:11">
      <c r="A6" s="5" t="s">
        <v>91</v>
      </c>
      <c r="B6" s="2">
        <v>70.3</v>
      </c>
      <c r="C6" s="1">
        <v>918</v>
      </c>
      <c r="D6" s="1">
        <v>317</v>
      </c>
      <c r="E6" s="3">
        <f t="shared" si="0"/>
        <v>0.34531590413943353</v>
      </c>
      <c r="F6" s="3">
        <f t="shared" ref="F6:F38" si="5">(B6)/C6</f>
        <v>7.6579520697167752E-2</v>
      </c>
      <c r="G6" s="2">
        <f t="shared" si="1"/>
        <v>38.14</v>
      </c>
      <c r="H6" s="1">
        <f t="shared" si="2"/>
        <v>492</v>
      </c>
      <c r="I6" s="1">
        <f t="shared" si="3"/>
        <v>171</v>
      </c>
      <c r="J6" s="3">
        <f t="shared" si="4"/>
        <v>0.34756097560975607</v>
      </c>
      <c r="K6" s="3">
        <f t="shared" ref="K6:K46" si="6">(G6)/H6</f>
        <v>7.7520325203252027E-2</v>
      </c>
    </row>
    <row r="7" spans="1:11">
      <c r="A7" s="5" t="s">
        <v>90</v>
      </c>
      <c r="B7" s="2">
        <v>54.14</v>
      </c>
      <c r="C7" s="1">
        <v>1252</v>
      </c>
      <c r="D7" s="1">
        <v>419</v>
      </c>
      <c r="E7" s="3">
        <f t="shared" si="0"/>
        <v>0.33466453674121405</v>
      </c>
      <c r="F7" s="3">
        <f t="shared" si="5"/>
        <v>4.3242811501597443E-2</v>
      </c>
      <c r="G7" s="2">
        <f t="shared" si="1"/>
        <v>-16.159999999999997</v>
      </c>
      <c r="H7" s="1">
        <f t="shared" si="2"/>
        <v>334</v>
      </c>
      <c r="I7" s="1">
        <f t="shared" si="3"/>
        <v>102</v>
      </c>
      <c r="J7" s="3">
        <f t="shared" si="4"/>
        <v>0.30538922155688625</v>
      </c>
      <c r="K7" s="3">
        <f t="shared" si="6"/>
        <v>-4.8383233532934118E-2</v>
      </c>
    </row>
    <row r="8" spans="1:11">
      <c r="A8" s="5" t="s">
        <v>89</v>
      </c>
      <c r="B8" s="2">
        <v>55.1</v>
      </c>
      <c r="C8" s="1">
        <v>2117</v>
      </c>
      <c r="D8" s="1">
        <v>698</v>
      </c>
      <c r="E8" s="3">
        <f t="shared" si="0"/>
        <v>0.32971185640056683</v>
      </c>
      <c r="F8" s="3">
        <f t="shared" si="5"/>
        <v>2.6027397260273973E-2</v>
      </c>
      <c r="G8" s="2">
        <f t="shared" si="1"/>
        <v>0.96000000000000085</v>
      </c>
      <c r="H8" s="1">
        <f t="shared" si="2"/>
        <v>865</v>
      </c>
      <c r="I8" s="1">
        <f t="shared" si="3"/>
        <v>279</v>
      </c>
      <c r="J8" s="3">
        <f t="shared" si="4"/>
        <v>0.32254335260115607</v>
      </c>
      <c r="K8" s="3">
        <f t="shared" si="6"/>
        <v>1.1098265895953768E-3</v>
      </c>
    </row>
    <row r="9" spans="1:11">
      <c r="A9" s="5" t="s">
        <v>88</v>
      </c>
      <c r="B9" s="2">
        <v>105.97</v>
      </c>
      <c r="C9" s="1">
        <v>2923</v>
      </c>
      <c r="D9" s="1">
        <v>971</v>
      </c>
      <c r="E9" s="3">
        <f t="shared" si="0"/>
        <v>0.33219295244611702</v>
      </c>
      <c r="F9" s="3">
        <f t="shared" si="5"/>
        <v>3.6253848785494355E-2</v>
      </c>
      <c r="G9" s="2">
        <f t="shared" si="1"/>
        <v>50.87</v>
      </c>
      <c r="H9" s="1">
        <f t="shared" si="2"/>
        <v>806</v>
      </c>
      <c r="I9" s="1">
        <f t="shared" si="3"/>
        <v>273</v>
      </c>
      <c r="J9" s="3">
        <f t="shared" si="4"/>
        <v>0.33870967741935482</v>
      </c>
      <c r="K9" s="3">
        <f t="shared" si="6"/>
        <v>6.3114143920595528E-2</v>
      </c>
    </row>
    <row r="10" spans="1:11">
      <c r="A10" s="5" t="s">
        <v>87</v>
      </c>
      <c r="B10" s="2">
        <v>122.02</v>
      </c>
      <c r="C10" s="1">
        <v>4056</v>
      </c>
      <c r="D10" s="1">
        <v>1339</v>
      </c>
      <c r="E10" s="3">
        <f t="shared" si="0"/>
        <v>0.33012820512820512</v>
      </c>
      <c r="F10" s="3">
        <f t="shared" si="5"/>
        <v>3.0083826429980275E-2</v>
      </c>
      <c r="G10" s="2">
        <f t="shared" si="1"/>
        <v>16.049999999999997</v>
      </c>
      <c r="H10" s="1">
        <f t="shared" si="2"/>
        <v>1133</v>
      </c>
      <c r="I10" s="1">
        <f t="shared" si="3"/>
        <v>368</v>
      </c>
      <c r="J10" s="3">
        <f t="shared" si="4"/>
        <v>0.32480141218005298</v>
      </c>
      <c r="K10" s="3">
        <f t="shared" si="6"/>
        <v>1.4165931156222417E-2</v>
      </c>
    </row>
    <row r="11" spans="1:11">
      <c r="A11" s="5" t="s">
        <v>86</v>
      </c>
      <c r="B11" s="2">
        <v>127.5</v>
      </c>
      <c r="C11" s="1">
        <v>4776</v>
      </c>
      <c r="D11" s="1">
        <v>1571</v>
      </c>
      <c r="E11" s="3">
        <f t="shared" si="0"/>
        <v>0.32893634840871022</v>
      </c>
      <c r="F11" s="3">
        <f t="shared" si="5"/>
        <v>2.6695979899497489E-2</v>
      </c>
      <c r="G11" s="2">
        <f t="shared" si="1"/>
        <v>5.480000000000004</v>
      </c>
      <c r="H11" s="1">
        <f t="shared" si="2"/>
        <v>720</v>
      </c>
      <c r="I11" s="1">
        <f t="shared" si="3"/>
        <v>232</v>
      </c>
      <c r="J11" s="3">
        <f t="shared" si="4"/>
        <v>0.32222222222222224</v>
      </c>
      <c r="K11" s="3">
        <f t="shared" si="6"/>
        <v>7.6111111111111162E-3</v>
      </c>
    </row>
    <row r="12" spans="1:11">
      <c r="A12" s="5" t="s">
        <v>33</v>
      </c>
      <c r="B12" s="2">
        <v>187.8</v>
      </c>
      <c r="C12" s="1">
        <v>5265</v>
      </c>
      <c r="D12" s="1">
        <v>1744</v>
      </c>
      <c r="E12" s="3">
        <f t="shared" si="0"/>
        <v>0.33124406457739791</v>
      </c>
      <c r="F12" s="3">
        <f t="shared" si="5"/>
        <v>3.5669515669515671E-2</v>
      </c>
      <c r="G12" s="2">
        <f t="shared" si="1"/>
        <v>60.300000000000011</v>
      </c>
      <c r="H12" s="1">
        <f t="shared" si="2"/>
        <v>489</v>
      </c>
      <c r="I12" s="1">
        <f t="shared" si="3"/>
        <v>173</v>
      </c>
      <c r="J12" s="3">
        <f t="shared" si="4"/>
        <v>0.35378323108384457</v>
      </c>
      <c r="K12" s="3">
        <f t="shared" si="6"/>
        <v>0.12331288343558285</v>
      </c>
    </row>
    <row r="13" spans="1:11">
      <c r="A13" s="5" t="e">
        <f>#REF!</f>
        <v>#REF!</v>
      </c>
      <c r="B13" s="2">
        <v>205.56</v>
      </c>
      <c r="C13" s="1">
        <v>5665</v>
      </c>
      <c r="D13" s="1">
        <v>1882</v>
      </c>
      <c r="E13" s="3">
        <f>D13/C13</f>
        <v>0.3322153574580759</v>
      </c>
      <c r="F13" s="3">
        <f t="shared" si="5"/>
        <v>3.628596646072374E-2</v>
      </c>
      <c r="G13" s="2">
        <f t="shared" si="1"/>
        <v>17.759999999999991</v>
      </c>
      <c r="H13" s="1">
        <f t="shared" si="2"/>
        <v>400</v>
      </c>
      <c r="I13" s="1">
        <f t="shared" si="3"/>
        <v>138</v>
      </c>
      <c r="J13" s="3">
        <f t="shared" si="4"/>
        <v>0.34499999999999997</v>
      </c>
      <c r="K13" s="3">
        <f t="shared" si="6"/>
        <v>4.4399999999999974E-2</v>
      </c>
    </row>
    <row r="14" spans="1:11">
      <c r="A14" s="5" t="s">
        <v>22</v>
      </c>
      <c r="B14" s="2">
        <v>182.21</v>
      </c>
      <c r="C14" s="1">
        <v>6092</v>
      </c>
      <c r="D14" s="1">
        <v>2009</v>
      </c>
      <c r="E14" s="3">
        <f>D14/C14</f>
        <v>0.32977675640183846</v>
      </c>
      <c r="F14" s="3">
        <f t="shared" si="5"/>
        <v>2.990971766250821E-2</v>
      </c>
      <c r="G14" s="2">
        <f t="shared" si="1"/>
        <v>-23.349999999999994</v>
      </c>
      <c r="H14" s="1">
        <f t="shared" si="2"/>
        <v>427</v>
      </c>
      <c r="I14" s="1">
        <f t="shared" si="3"/>
        <v>127</v>
      </c>
      <c r="J14" s="3">
        <f t="shared" si="4"/>
        <v>0.29742388758782201</v>
      </c>
      <c r="K14" s="3">
        <f t="shared" si="6"/>
        <v>-5.4683840749414507E-2</v>
      </c>
    </row>
    <row r="15" spans="1:11">
      <c r="A15" s="5" t="s">
        <v>23</v>
      </c>
      <c r="B15" s="2">
        <v>199.81</v>
      </c>
      <c r="C15" s="1">
        <v>6926</v>
      </c>
      <c r="D15" s="1">
        <v>2282</v>
      </c>
      <c r="E15" s="3">
        <f>D15/C15</f>
        <v>0.32948310713254403</v>
      </c>
      <c r="F15" s="3">
        <f t="shared" si="5"/>
        <v>2.88492636442391E-2</v>
      </c>
      <c r="G15" s="2">
        <f t="shared" ref="G15:I23" si="7">B15-B14</f>
        <v>17.599999999999994</v>
      </c>
      <c r="H15" s="1">
        <f t="shared" si="7"/>
        <v>834</v>
      </c>
      <c r="I15" s="1">
        <f t="shared" si="7"/>
        <v>273</v>
      </c>
      <c r="J15" s="3">
        <f t="shared" ref="J15:J23" si="8">I15/H15</f>
        <v>0.3273381294964029</v>
      </c>
      <c r="K15" s="3">
        <f t="shared" si="6"/>
        <v>2.1103117505995198E-2</v>
      </c>
    </row>
    <row r="16" spans="1:11">
      <c r="A16" s="5" t="s">
        <v>9</v>
      </c>
      <c r="B16" s="2">
        <v>236.32</v>
      </c>
      <c r="C16" s="1">
        <v>7439</v>
      </c>
      <c r="D16" s="1">
        <v>2457</v>
      </c>
      <c r="E16" s="3">
        <f t="shared" ref="E16:E21" si="9">D16/C16</f>
        <v>0.33028632880763542</v>
      </c>
      <c r="F16" s="3">
        <f t="shared" si="5"/>
        <v>3.1767710713805616E-2</v>
      </c>
      <c r="G16" s="2">
        <f t="shared" si="7"/>
        <v>36.509999999999991</v>
      </c>
      <c r="H16" s="1">
        <f t="shared" si="7"/>
        <v>513</v>
      </c>
      <c r="I16" s="1">
        <f t="shared" si="7"/>
        <v>175</v>
      </c>
      <c r="J16" s="3">
        <f t="shared" si="8"/>
        <v>0.34113060428849901</v>
      </c>
      <c r="K16" s="3">
        <f t="shared" si="6"/>
        <v>7.1169590643274841E-2</v>
      </c>
    </row>
    <row r="17" spans="1:11" ht="14.45" customHeight="1">
      <c r="A17" s="5" t="e">
        <f>#REF!</f>
        <v>#REF!</v>
      </c>
      <c r="B17" s="2">
        <v>221.73</v>
      </c>
      <c r="C17" s="1">
        <v>8082</v>
      </c>
      <c r="D17" s="1">
        <v>2657</v>
      </c>
      <c r="E17" s="3">
        <f t="shared" si="9"/>
        <v>0.32875525859935661</v>
      </c>
      <c r="F17" s="3">
        <f t="shared" si="5"/>
        <v>2.7435040831477357E-2</v>
      </c>
      <c r="G17" s="2">
        <f t="shared" si="7"/>
        <v>-14.590000000000003</v>
      </c>
      <c r="H17" s="1">
        <f t="shared" si="7"/>
        <v>643</v>
      </c>
      <c r="I17" s="1">
        <f t="shared" si="7"/>
        <v>200</v>
      </c>
      <c r="J17" s="3">
        <f t="shared" si="8"/>
        <v>0.31104199066874028</v>
      </c>
      <c r="K17" s="3">
        <f t="shared" si="6"/>
        <v>-2.269051321928461E-2</v>
      </c>
    </row>
    <row r="18" spans="1:11" ht="14.45" customHeight="1">
      <c r="A18" s="5" t="e">
        <f>#REF!</f>
        <v>#REF!</v>
      </c>
      <c r="B18" s="2">
        <v>221.48</v>
      </c>
      <c r="C18" s="1">
        <v>8303</v>
      </c>
      <c r="D18" s="1">
        <v>2727</v>
      </c>
      <c r="E18" s="3">
        <f t="shared" si="9"/>
        <v>0.32843550523907022</v>
      </c>
      <c r="F18" s="3">
        <f t="shared" si="5"/>
        <v>2.6674695893050705E-2</v>
      </c>
      <c r="G18" s="2">
        <f t="shared" si="7"/>
        <v>-0.25</v>
      </c>
      <c r="H18" s="1">
        <f t="shared" si="7"/>
        <v>221</v>
      </c>
      <c r="I18" s="1">
        <f t="shared" si="7"/>
        <v>70</v>
      </c>
      <c r="J18" s="3">
        <f t="shared" si="8"/>
        <v>0.31674208144796379</v>
      </c>
      <c r="K18" s="3">
        <f t="shared" si="6"/>
        <v>-1.1312217194570137E-3</v>
      </c>
    </row>
    <row r="19" spans="1:11">
      <c r="A19" s="5" t="e">
        <f>#REF!</f>
        <v>#REF!</v>
      </c>
      <c r="B19" s="2">
        <v>172.23</v>
      </c>
      <c r="C19" s="1">
        <v>8565</v>
      </c>
      <c r="D19" s="1">
        <v>2795</v>
      </c>
      <c r="E19" s="3">
        <f t="shared" si="9"/>
        <v>0.326328079392878</v>
      </c>
      <c r="F19" s="3">
        <f t="shared" si="5"/>
        <v>2.0108581436077057E-2</v>
      </c>
      <c r="G19" s="2">
        <f t="shared" si="7"/>
        <v>-49.25</v>
      </c>
      <c r="H19" s="1">
        <f t="shared" si="7"/>
        <v>262</v>
      </c>
      <c r="I19" s="1">
        <f t="shared" si="7"/>
        <v>68</v>
      </c>
      <c r="J19" s="3">
        <f t="shared" si="8"/>
        <v>0.25954198473282442</v>
      </c>
      <c r="K19" s="3">
        <f t="shared" si="6"/>
        <v>-0.18797709923664122</v>
      </c>
    </row>
    <row r="20" spans="1:11">
      <c r="A20" s="5" t="e">
        <f>#REF!</f>
        <v>#REF!</v>
      </c>
      <c r="B20" s="2">
        <v>234.73</v>
      </c>
      <c r="C20" s="1">
        <v>9065</v>
      </c>
      <c r="D20" s="1">
        <v>2973</v>
      </c>
      <c r="E20" s="3">
        <f t="shared" si="9"/>
        <v>0.32796469939327083</v>
      </c>
      <c r="F20" s="3">
        <f t="shared" si="5"/>
        <v>2.5894098179812464E-2</v>
      </c>
      <c r="G20" s="2">
        <f t="shared" si="7"/>
        <v>62.5</v>
      </c>
      <c r="H20" s="1">
        <f t="shared" si="7"/>
        <v>500</v>
      </c>
      <c r="I20" s="1">
        <f t="shared" si="7"/>
        <v>178</v>
      </c>
      <c r="J20" s="3">
        <f t="shared" si="8"/>
        <v>0.35599999999999998</v>
      </c>
      <c r="K20" s="3">
        <f t="shared" si="6"/>
        <v>0.125</v>
      </c>
    </row>
    <row r="21" spans="1:11">
      <c r="A21" s="5" t="e">
        <f>#REF!</f>
        <v>#REF!</v>
      </c>
      <c r="B21" s="2">
        <v>270</v>
      </c>
      <c r="C21" s="1">
        <v>9221</v>
      </c>
      <c r="D21" s="1">
        <v>3034</v>
      </c>
      <c r="E21" s="3">
        <f t="shared" si="9"/>
        <v>0.32903155839930592</v>
      </c>
      <c r="F21" s="3">
        <f t="shared" si="5"/>
        <v>2.9280989046741136E-2</v>
      </c>
      <c r="G21" s="2">
        <f t="shared" si="7"/>
        <v>35.27000000000001</v>
      </c>
      <c r="H21" s="1">
        <f t="shared" si="7"/>
        <v>156</v>
      </c>
      <c r="I21" s="1">
        <f t="shared" si="7"/>
        <v>61</v>
      </c>
      <c r="J21" s="3">
        <f t="shared" si="8"/>
        <v>0.39102564102564102</v>
      </c>
      <c r="K21" s="3">
        <f t="shared" si="6"/>
        <v>0.22608974358974365</v>
      </c>
    </row>
    <row r="22" spans="1:11">
      <c r="A22" s="5" t="e">
        <f>#REF!</f>
        <v>#REF!</v>
      </c>
      <c r="B22" s="2">
        <v>363.08</v>
      </c>
      <c r="C22" s="1">
        <v>10089</v>
      </c>
      <c r="D22" s="1">
        <v>3336</v>
      </c>
      <c r="E22" s="3">
        <f>D22/C22</f>
        <v>0.33065715135295864</v>
      </c>
      <c r="F22" s="3">
        <f t="shared" si="5"/>
        <v>3.5987709386460502E-2</v>
      </c>
      <c r="G22" s="2">
        <f t="shared" si="7"/>
        <v>93.079999999999984</v>
      </c>
      <c r="H22" s="1">
        <f t="shared" si="7"/>
        <v>868</v>
      </c>
      <c r="I22" s="1">
        <f t="shared" si="7"/>
        <v>302</v>
      </c>
      <c r="J22" s="3">
        <f t="shared" si="8"/>
        <v>0.34792626728110598</v>
      </c>
      <c r="K22" s="3">
        <f t="shared" si="6"/>
        <v>0.10723502304147464</v>
      </c>
    </row>
    <row r="23" spans="1:11">
      <c r="A23" s="5" t="e">
        <f>#REF!</f>
        <v>#REF!</v>
      </c>
      <c r="B23" s="2">
        <v>333.23</v>
      </c>
      <c r="C23" s="1">
        <v>10544</v>
      </c>
      <c r="D23" s="1">
        <v>3470</v>
      </c>
      <c r="E23" s="3">
        <f>D23/C23</f>
        <v>0.32909711684370258</v>
      </c>
      <c r="F23" s="3">
        <f t="shared" si="5"/>
        <v>3.1603755690440063E-2</v>
      </c>
      <c r="G23" s="2">
        <f t="shared" si="7"/>
        <v>-29.849999999999966</v>
      </c>
      <c r="H23" s="1">
        <f t="shared" si="7"/>
        <v>455</v>
      </c>
      <c r="I23" s="1">
        <f t="shared" si="7"/>
        <v>134</v>
      </c>
      <c r="J23" s="3">
        <f t="shared" si="8"/>
        <v>0.29450549450549451</v>
      </c>
      <c r="K23" s="3">
        <f t="shared" si="6"/>
        <v>-6.560439560439553E-2</v>
      </c>
    </row>
    <row r="24" spans="1:11">
      <c r="A24" s="5" t="e">
        <f>#REF!</f>
        <v>#REF!</v>
      </c>
      <c r="B24" s="2">
        <v>278.51</v>
      </c>
      <c r="C24" s="1">
        <v>10992</v>
      </c>
      <c r="D24" s="1">
        <v>3600</v>
      </c>
      <c r="E24" s="3">
        <f t="shared" ref="E24:E37" si="10">D24/C24</f>
        <v>0.32751091703056767</v>
      </c>
      <c r="F24" s="3">
        <f t="shared" si="5"/>
        <v>2.5337518195050944E-2</v>
      </c>
      <c r="G24" s="2">
        <f t="shared" ref="G24:G37" si="11">B24-B23</f>
        <v>-54.720000000000027</v>
      </c>
      <c r="H24" s="1">
        <f t="shared" ref="H24:H37" si="12">C24-C23</f>
        <v>448</v>
      </c>
      <c r="I24" s="1">
        <f t="shared" ref="I24:I37" si="13">D24-D23</f>
        <v>130</v>
      </c>
      <c r="J24" s="3">
        <f t="shared" ref="J24:J37" si="14">I24/H24</f>
        <v>0.29017857142857145</v>
      </c>
      <c r="K24" s="3">
        <f t="shared" si="6"/>
        <v>-0.12214285714285721</v>
      </c>
    </row>
    <row r="25" spans="1:11">
      <c r="A25" s="5" t="e">
        <f>#REF!</f>
        <v>#REF!</v>
      </c>
      <c r="B25" s="2">
        <v>275.33</v>
      </c>
      <c r="C25" s="1">
        <v>11361</v>
      </c>
      <c r="D25" s="1">
        <v>3716</v>
      </c>
      <c r="E25" s="3">
        <f t="shared" si="10"/>
        <v>0.32708388346096295</v>
      </c>
      <c r="F25" s="3">
        <f t="shared" si="5"/>
        <v>2.4234662441686469E-2</v>
      </c>
      <c r="G25" s="2">
        <f t="shared" si="11"/>
        <v>-3.1800000000000068</v>
      </c>
      <c r="H25" s="1">
        <f t="shared" si="12"/>
        <v>369</v>
      </c>
      <c r="I25" s="1">
        <f t="shared" si="13"/>
        <v>116</v>
      </c>
      <c r="J25" s="3">
        <f t="shared" si="14"/>
        <v>0.3143631436314363</v>
      </c>
      <c r="K25" s="3">
        <f t="shared" si="6"/>
        <v>-8.6178861788618073E-3</v>
      </c>
    </row>
    <row r="26" spans="1:11">
      <c r="A26" s="5" t="e">
        <f>#REF!</f>
        <v>#REF!</v>
      </c>
      <c r="B26" s="2">
        <v>255.04</v>
      </c>
      <c r="C26" s="1">
        <v>11615</v>
      </c>
      <c r="D26" s="1">
        <v>3790</v>
      </c>
      <c r="E26" s="3">
        <f t="shared" si="10"/>
        <v>0.32630219543693501</v>
      </c>
      <c r="F26" s="3">
        <f t="shared" si="5"/>
        <v>2.1957813172621608E-2</v>
      </c>
      <c r="G26" s="2">
        <f t="shared" si="11"/>
        <v>-20.289999999999992</v>
      </c>
      <c r="H26" s="1">
        <f t="shared" si="12"/>
        <v>254</v>
      </c>
      <c r="I26" s="1">
        <f t="shared" si="13"/>
        <v>74</v>
      </c>
      <c r="J26" s="3">
        <f t="shared" si="14"/>
        <v>0.29133858267716534</v>
      </c>
      <c r="K26" s="3">
        <f t="shared" si="6"/>
        <v>-7.9881889763779496E-2</v>
      </c>
    </row>
    <row r="27" spans="1:11">
      <c r="A27" s="5" t="e">
        <f>#REF!</f>
        <v>#REF!</v>
      </c>
      <c r="B27" s="2">
        <v>233.63</v>
      </c>
      <c r="C27" s="1">
        <v>12067</v>
      </c>
      <c r="D27" s="1">
        <v>3928</v>
      </c>
      <c r="E27" s="3">
        <f t="shared" si="10"/>
        <v>0.32551586972735558</v>
      </c>
      <c r="F27" s="3">
        <f t="shared" si="5"/>
        <v>1.9361067373829453E-2</v>
      </c>
      <c r="G27" s="2">
        <f t="shared" si="11"/>
        <v>-21.409999999999997</v>
      </c>
      <c r="H27" s="1">
        <f t="shared" si="12"/>
        <v>452</v>
      </c>
      <c r="I27" s="1">
        <f t="shared" si="13"/>
        <v>138</v>
      </c>
      <c r="J27" s="3">
        <f t="shared" si="14"/>
        <v>0.30530973451327431</v>
      </c>
      <c r="K27" s="3">
        <f t="shared" si="6"/>
        <v>-4.7367256637168134E-2</v>
      </c>
    </row>
    <row r="28" spans="1:11">
      <c r="A28" s="5" t="e">
        <f>#REF!</f>
        <v>#REF!</v>
      </c>
      <c r="B28" s="2">
        <v>213.23</v>
      </c>
      <c r="C28" s="1">
        <v>12698</v>
      </c>
      <c r="D28" s="1">
        <v>4124</v>
      </c>
      <c r="E28" s="3">
        <f t="shared" si="10"/>
        <v>0.32477555520554419</v>
      </c>
      <c r="F28" s="3">
        <f t="shared" si="5"/>
        <v>1.6792408253268231E-2</v>
      </c>
      <c r="G28" s="2">
        <f t="shared" si="11"/>
        <v>-20.400000000000006</v>
      </c>
      <c r="H28" s="1">
        <f t="shared" si="12"/>
        <v>631</v>
      </c>
      <c r="I28" s="1">
        <f t="shared" si="13"/>
        <v>196</v>
      </c>
      <c r="J28" s="3">
        <f t="shared" si="14"/>
        <v>0.31061806656101426</v>
      </c>
      <c r="K28" s="3">
        <f t="shared" si="6"/>
        <v>-3.2329635499207615E-2</v>
      </c>
    </row>
    <row r="29" spans="1:11">
      <c r="A29" s="5" t="e">
        <f>#REF!</f>
        <v>#REF!</v>
      </c>
      <c r="B29" s="2">
        <v>211.91</v>
      </c>
      <c r="C29" s="1">
        <v>13157</v>
      </c>
      <c r="D29" s="1">
        <v>4270</v>
      </c>
      <c r="E29" s="3">
        <f t="shared" si="10"/>
        <v>0.32454206886068254</v>
      </c>
      <c r="F29" s="3">
        <f t="shared" si="5"/>
        <v>1.6106255225355325E-2</v>
      </c>
      <c r="G29" s="2">
        <f t="shared" si="11"/>
        <v>-1.3199999999999932</v>
      </c>
      <c r="H29" s="1">
        <f t="shared" si="12"/>
        <v>459</v>
      </c>
      <c r="I29" s="1">
        <f t="shared" si="13"/>
        <v>146</v>
      </c>
      <c r="J29" s="3">
        <f t="shared" si="14"/>
        <v>0.31808278867102396</v>
      </c>
      <c r="K29" s="3">
        <f t="shared" si="6"/>
        <v>-2.8758169934640374E-3</v>
      </c>
    </row>
    <row r="30" spans="1:11">
      <c r="A30" s="5" t="e">
        <f>#REF!</f>
        <v>#REF!</v>
      </c>
      <c r="B30" s="2">
        <v>201.16</v>
      </c>
      <c r="C30" s="1">
        <v>13640</v>
      </c>
      <c r="D30" s="1">
        <v>4420</v>
      </c>
      <c r="E30" s="3">
        <f t="shared" si="10"/>
        <v>0.32404692082111436</v>
      </c>
      <c r="F30" s="3">
        <f t="shared" si="5"/>
        <v>1.4747800586510264E-2</v>
      </c>
      <c r="G30" s="2">
        <f t="shared" si="11"/>
        <v>-10.75</v>
      </c>
      <c r="H30" s="1">
        <f t="shared" si="12"/>
        <v>483</v>
      </c>
      <c r="I30" s="1">
        <f t="shared" si="13"/>
        <v>150</v>
      </c>
      <c r="J30" s="3">
        <f t="shared" si="14"/>
        <v>0.3105590062111801</v>
      </c>
      <c r="K30" s="3">
        <f t="shared" si="6"/>
        <v>-2.2256728778467908E-2</v>
      </c>
    </row>
    <row r="31" spans="1:11" ht="14.45" customHeight="1">
      <c r="A31" s="5" t="e">
        <f>#REF!</f>
        <v>#REF!</v>
      </c>
      <c r="B31" s="2">
        <v>225.29</v>
      </c>
      <c r="C31" s="1">
        <v>13892</v>
      </c>
      <c r="D31" s="1">
        <v>4509</v>
      </c>
      <c r="E31" s="3">
        <f t="shared" si="10"/>
        <v>0.32457529513389</v>
      </c>
      <c r="F31" s="3">
        <f t="shared" si="5"/>
        <v>1.6217247336596602E-2</v>
      </c>
      <c r="G31" s="2">
        <f t="shared" si="11"/>
        <v>24.129999999999995</v>
      </c>
      <c r="H31" s="1">
        <f t="shared" si="12"/>
        <v>252</v>
      </c>
      <c r="I31" s="1">
        <f t="shared" si="13"/>
        <v>89</v>
      </c>
      <c r="J31" s="3">
        <f t="shared" si="14"/>
        <v>0.3531746031746032</v>
      </c>
      <c r="K31" s="3">
        <f t="shared" si="6"/>
        <v>9.575396825396823E-2</v>
      </c>
    </row>
    <row r="32" spans="1:11" ht="14.45" customHeight="1">
      <c r="A32" s="5" t="s">
        <v>95</v>
      </c>
      <c r="B32" s="2">
        <v>257.75700000000001</v>
      </c>
      <c r="C32" s="1">
        <v>14212</v>
      </c>
      <c r="D32" s="1">
        <v>4622</v>
      </c>
      <c r="E32" s="3">
        <f t="shared" si="10"/>
        <v>0.32521812552772306</v>
      </c>
      <c r="F32" s="3">
        <f t="shared" si="5"/>
        <v>1.8136574725584016E-2</v>
      </c>
      <c r="G32" s="2">
        <f t="shared" si="11"/>
        <v>32.467000000000013</v>
      </c>
      <c r="H32" s="1">
        <f t="shared" si="12"/>
        <v>320</v>
      </c>
      <c r="I32" s="1">
        <f t="shared" si="13"/>
        <v>113</v>
      </c>
      <c r="J32" s="3">
        <f t="shared" si="14"/>
        <v>0.35312500000000002</v>
      </c>
      <c r="K32" s="3">
        <f t="shared" si="6"/>
        <v>0.10145937500000005</v>
      </c>
    </row>
    <row r="33" spans="1:11" ht="14.45" customHeight="1">
      <c r="A33" s="5" t="s">
        <v>96</v>
      </c>
      <c r="B33" s="2">
        <v>300.58999999999997</v>
      </c>
      <c r="C33" s="1">
        <v>14682</v>
      </c>
      <c r="D33" s="1">
        <v>4786</v>
      </c>
      <c r="E33" s="3">
        <f t="shared" si="10"/>
        <v>0.32597738727693776</v>
      </c>
      <c r="F33" s="3">
        <f t="shared" si="5"/>
        <v>2.047336875085138E-2</v>
      </c>
      <c r="G33" s="2">
        <f t="shared" si="11"/>
        <v>42.83299999999997</v>
      </c>
      <c r="H33" s="1">
        <f t="shared" si="12"/>
        <v>470</v>
      </c>
      <c r="I33" s="1">
        <f t="shared" si="13"/>
        <v>164</v>
      </c>
      <c r="J33" s="3">
        <f t="shared" si="14"/>
        <v>0.34893617021276596</v>
      </c>
      <c r="K33" s="3">
        <f t="shared" si="6"/>
        <v>9.1134042553191422E-2</v>
      </c>
    </row>
    <row r="34" spans="1:11" ht="14.45" customHeight="1">
      <c r="A34" s="5" t="s">
        <v>75</v>
      </c>
      <c r="B34" s="2">
        <v>274.18</v>
      </c>
      <c r="C34" s="1">
        <v>15737</v>
      </c>
      <c r="D34" s="1">
        <v>5113</v>
      </c>
      <c r="E34" s="3">
        <f t="shared" si="10"/>
        <v>0.32490309461777978</v>
      </c>
      <c r="F34" s="3">
        <f t="shared" si="5"/>
        <v>1.7422634555506133E-2</v>
      </c>
      <c r="G34" s="2">
        <f t="shared" si="11"/>
        <v>-26.409999999999968</v>
      </c>
      <c r="H34" s="1">
        <f t="shared" si="12"/>
        <v>1055</v>
      </c>
      <c r="I34" s="1">
        <f t="shared" si="13"/>
        <v>327</v>
      </c>
      <c r="J34" s="3">
        <f t="shared" si="14"/>
        <v>0.30995260663507107</v>
      </c>
      <c r="K34" s="3">
        <f t="shared" si="6"/>
        <v>-2.5033175355450205E-2</v>
      </c>
    </row>
    <row r="35" spans="1:11">
      <c r="A35" s="5" t="e">
        <f>#REF!</f>
        <v>#REF!</v>
      </c>
      <c r="B35" s="2">
        <v>249.46</v>
      </c>
      <c r="C35" s="1">
        <v>16268</v>
      </c>
      <c r="D35" s="1">
        <v>5273</v>
      </c>
      <c r="E35" s="3">
        <f t="shared" si="10"/>
        <v>0.32413326776493728</v>
      </c>
      <c r="F35" s="3">
        <f t="shared" si="5"/>
        <v>1.5334398819768872E-2</v>
      </c>
      <c r="G35" s="2">
        <f t="shared" si="11"/>
        <v>-24.72</v>
      </c>
      <c r="H35" s="1">
        <f t="shared" si="12"/>
        <v>531</v>
      </c>
      <c r="I35" s="1">
        <f t="shared" si="13"/>
        <v>160</v>
      </c>
      <c r="J35" s="3">
        <f t="shared" si="14"/>
        <v>0.30131826741996232</v>
      </c>
      <c r="K35" s="3">
        <f t="shared" si="6"/>
        <v>-4.655367231638418E-2</v>
      </c>
    </row>
    <row r="36" spans="1:11">
      <c r="A36" s="5" t="e">
        <f>#REF!</f>
        <v>#REF!</v>
      </c>
      <c r="B36" s="2">
        <v>224.74</v>
      </c>
      <c r="C36" s="1">
        <v>16646</v>
      </c>
      <c r="D36" s="1">
        <v>5385</v>
      </c>
      <c r="E36" s="3">
        <f t="shared" si="10"/>
        <v>0.32350114141535502</v>
      </c>
      <c r="F36" s="3">
        <f t="shared" si="5"/>
        <v>1.3501141415355042E-2</v>
      </c>
      <c r="G36" s="2">
        <f t="shared" si="11"/>
        <v>-24.72</v>
      </c>
      <c r="H36" s="1">
        <f t="shared" si="12"/>
        <v>378</v>
      </c>
      <c r="I36" s="1">
        <f t="shared" si="13"/>
        <v>112</v>
      </c>
      <c r="J36" s="3">
        <f t="shared" si="14"/>
        <v>0.29629629629629628</v>
      </c>
      <c r="K36" s="3">
        <f t="shared" si="6"/>
        <v>-6.5396825396825398E-2</v>
      </c>
    </row>
    <row r="37" spans="1:11">
      <c r="A37" s="5" t="e">
        <f>#REF!</f>
        <v>#REF!</v>
      </c>
      <c r="B37" s="2">
        <v>199.52</v>
      </c>
      <c r="C37" s="1">
        <v>16878</v>
      </c>
      <c r="D37" s="1">
        <v>5451</v>
      </c>
      <c r="E37" s="3">
        <f t="shared" si="10"/>
        <v>0.32296480625666546</v>
      </c>
      <c r="F37" s="3">
        <f t="shared" si="5"/>
        <v>1.1821305841924399E-2</v>
      </c>
      <c r="G37" s="2">
        <f t="shared" si="11"/>
        <v>-25.22</v>
      </c>
      <c r="H37" s="1">
        <f t="shared" si="12"/>
        <v>232</v>
      </c>
      <c r="I37" s="1">
        <f t="shared" si="13"/>
        <v>66</v>
      </c>
      <c r="J37" s="3">
        <f t="shared" si="14"/>
        <v>0.28448275862068967</v>
      </c>
      <c r="K37" s="3">
        <f t="shared" si="6"/>
        <v>-0.10870689655172414</v>
      </c>
    </row>
    <row r="38" spans="1:11">
      <c r="A38" s="5" t="s">
        <v>97</v>
      </c>
      <c r="B38" s="2">
        <v>218.72</v>
      </c>
      <c r="C38" s="1">
        <v>17149</v>
      </c>
      <c r="D38" s="1">
        <v>5543</v>
      </c>
      <c r="E38" s="3">
        <f t="shared" ref="E38:E45" si="15">D38/C38</f>
        <v>0.32322584407254068</v>
      </c>
      <c r="F38" s="3">
        <f t="shared" si="5"/>
        <v>1.2754096448772524E-2</v>
      </c>
      <c r="G38" s="2">
        <f>B38-B37</f>
        <v>19.199999999999989</v>
      </c>
      <c r="H38" s="1">
        <f>C38-C37</f>
        <v>271</v>
      </c>
      <c r="I38" s="1">
        <f>D38-D37</f>
        <v>92</v>
      </c>
      <c r="J38" s="3">
        <f t="shared" ref="J38:J46" si="16">I38/H38</f>
        <v>0.33948339483394835</v>
      </c>
      <c r="K38" s="3">
        <f t="shared" si="6"/>
        <v>7.0848708487084827E-2</v>
      </c>
    </row>
    <row r="39" spans="1:11">
      <c r="A39" s="5" t="s">
        <v>99</v>
      </c>
      <c r="B39" s="2">
        <v>129.96</v>
      </c>
      <c r="C39" s="1">
        <v>17683</v>
      </c>
      <c r="D39" s="1">
        <v>5684</v>
      </c>
      <c r="E39" s="3">
        <f t="shared" si="15"/>
        <v>0.32143866990895209</v>
      </c>
      <c r="F39" s="3">
        <f t="shared" ref="F39:F45" si="17">(B39)/C39</f>
        <v>7.3494316575241766E-3</v>
      </c>
      <c r="G39" s="2">
        <f t="shared" ref="G39:I40" si="18">B39-B38</f>
        <v>-88.759999999999991</v>
      </c>
      <c r="H39" s="1">
        <f t="shared" si="18"/>
        <v>534</v>
      </c>
      <c r="I39" s="1">
        <f t="shared" si="18"/>
        <v>141</v>
      </c>
      <c r="J39" s="3">
        <f t="shared" si="16"/>
        <v>0.2640449438202247</v>
      </c>
      <c r="K39" s="3">
        <f t="shared" ref="K39:K45" si="19">(G39)/H39</f>
        <v>-0.16621722846441947</v>
      </c>
    </row>
    <row r="40" spans="1:11">
      <c r="A40" s="5" t="s">
        <v>100</v>
      </c>
      <c r="B40" s="2">
        <v>163.12</v>
      </c>
      <c r="C40" s="1">
        <v>18046</v>
      </c>
      <c r="D40" s="1">
        <v>5810</v>
      </c>
      <c r="E40" s="3">
        <f t="shared" si="15"/>
        <v>0.32195500387897596</v>
      </c>
      <c r="F40" s="3">
        <f t="shared" si="17"/>
        <v>9.0391222431563788E-3</v>
      </c>
      <c r="G40" s="2">
        <f t="shared" si="18"/>
        <v>33.159999999999997</v>
      </c>
      <c r="H40" s="1">
        <f t="shared" si="18"/>
        <v>363</v>
      </c>
      <c r="I40" s="1">
        <f t="shared" si="18"/>
        <v>126</v>
      </c>
      <c r="J40" s="3">
        <f t="shared" si="16"/>
        <v>0.34710743801652894</v>
      </c>
      <c r="K40" s="3">
        <f t="shared" si="19"/>
        <v>9.1349862258953154E-2</v>
      </c>
    </row>
    <row r="41" spans="1:11">
      <c r="A41" s="5" t="s">
        <v>135</v>
      </c>
      <c r="B41" s="2">
        <v>156.07</v>
      </c>
      <c r="C41" s="1">
        <v>18308</v>
      </c>
      <c r="D41" s="1">
        <v>5891</v>
      </c>
      <c r="E41" s="3">
        <f t="shared" si="15"/>
        <v>0.321771902993227</v>
      </c>
      <c r="F41" s="3">
        <f t="shared" si="17"/>
        <v>8.5246886606947774E-3</v>
      </c>
      <c r="G41" s="2">
        <f t="shared" ref="G41" si="20">B41-B40</f>
        <v>-7.0500000000000114</v>
      </c>
      <c r="H41" s="1">
        <f t="shared" ref="H41" si="21">C41-C40</f>
        <v>262</v>
      </c>
      <c r="I41" s="1">
        <f t="shared" ref="I41" si="22">D41-D40</f>
        <v>81</v>
      </c>
      <c r="J41" s="3">
        <f t="shared" si="16"/>
        <v>0.30916030534351147</v>
      </c>
      <c r="K41" s="3">
        <f t="shared" si="19"/>
        <v>-2.6908396946564928E-2</v>
      </c>
    </row>
    <row r="42" spans="1:11">
      <c r="A42" s="5" t="s">
        <v>137</v>
      </c>
      <c r="B42" s="2">
        <v>159.02000000000001</v>
      </c>
      <c r="C42" s="1">
        <v>18542</v>
      </c>
      <c r="D42" s="1">
        <v>5965</v>
      </c>
      <c r="E42" s="3">
        <f t="shared" si="15"/>
        <v>0.32170208176032788</v>
      </c>
      <c r="F42" s="3">
        <f t="shared" si="17"/>
        <v>8.5762053715888256E-3</v>
      </c>
      <c r="G42" s="2">
        <f t="shared" ref="G42:G43" si="23">B42-B41</f>
        <v>2.9500000000000171</v>
      </c>
      <c r="H42" s="1">
        <f t="shared" ref="H42:H43" si="24">C42-C41</f>
        <v>234</v>
      </c>
      <c r="I42" s="1">
        <f t="shared" ref="I42:I43" si="25">D42-D41</f>
        <v>74</v>
      </c>
      <c r="J42" s="3">
        <f t="shared" si="16"/>
        <v>0.31623931623931623</v>
      </c>
      <c r="K42" s="3">
        <f t="shared" si="19"/>
        <v>1.260683760683768E-2</v>
      </c>
    </row>
    <row r="43" spans="1:11">
      <c r="A43" s="36" t="s">
        <v>296</v>
      </c>
      <c r="B43" s="2">
        <v>124.52</v>
      </c>
      <c r="C43" s="1">
        <v>18808</v>
      </c>
      <c r="D43" s="1">
        <v>6039</v>
      </c>
      <c r="E43" s="3">
        <f t="shared" si="15"/>
        <v>0.32108677158655891</v>
      </c>
      <c r="F43" s="3">
        <f t="shared" si="17"/>
        <v>6.620586984262016E-3</v>
      </c>
      <c r="G43" s="2">
        <f t="shared" si="23"/>
        <v>-34.500000000000014</v>
      </c>
      <c r="H43" s="1">
        <f t="shared" si="24"/>
        <v>266</v>
      </c>
      <c r="I43" s="1">
        <f t="shared" si="25"/>
        <v>74</v>
      </c>
      <c r="J43" s="3">
        <f t="shared" si="16"/>
        <v>0.2781954887218045</v>
      </c>
      <c r="K43" s="3">
        <f t="shared" si="19"/>
        <v>-0.12969924812030081</v>
      </c>
    </row>
    <row r="44" spans="1:11">
      <c r="A44" s="36" t="s">
        <v>297</v>
      </c>
      <c r="B44" s="2">
        <v>163.29</v>
      </c>
      <c r="C44" s="1">
        <v>19147</v>
      </c>
      <c r="D44" s="1">
        <v>6160</v>
      </c>
      <c r="E44" s="3">
        <f t="shared" si="15"/>
        <v>0.32172141849898156</v>
      </c>
      <c r="F44" s="3">
        <f t="shared" si="17"/>
        <v>8.5282289653731656E-3</v>
      </c>
      <c r="G44" s="2">
        <f t="shared" ref="G44" si="26">B44-B43</f>
        <v>38.769999999999996</v>
      </c>
      <c r="H44" s="1">
        <f t="shared" ref="H44" si="27">C44-C43</f>
        <v>339</v>
      </c>
      <c r="I44" s="1">
        <f t="shared" ref="I44" si="28">D44-D43</f>
        <v>121</v>
      </c>
      <c r="J44" s="3">
        <f t="shared" ref="J44" si="29">I44/H44</f>
        <v>0.35693215339233036</v>
      </c>
      <c r="K44" s="3">
        <f t="shared" si="19"/>
        <v>0.11436578171091444</v>
      </c>
    </row>
    <row r="45" spans="1:11">
      <c r="A45" s="36" t="s">
        <v>298</v>
      </c>
      <c r="B45" s="2">
        <v>212.31</v>
      </c>
      <c r="C45" s="1">
        <v>19455</v>
      </c>
      <c r="D45" s="1">
        <v>6275</v>
      </c>
      <c r="E45" s="3">
        <f t="shared" si="15"/>
        <v>0.32253919300950912</v>
      </c>
      <c r="F45" s="3">
        <f t="shared" si="17"/>
        <v>1.0912875867386276E-2</v>
      </c>
      <c r="G45" s="2">
        <f t="shared" ref="G45" si="30">B45-B44</f>
        <v>49.02000000000001</v>
      </c>
      <c r="H45" s="1">
        <f t="shared" ref="H45" si="31">C45-C44</f>
        <v>308</v>
      </c>
      <c r="I45" s="1">
        <f t="shared" ref="I45" si="32">D45-D44</f>
        <v>115</v>
      </c>
      <c r="J45" s="3">
        <f t="shared" ref="J45" si="33">I45/H45</f>
        <v>0.37337662337662336</v>
      </c>
      <c r="K45" s="3">
        <f t="shared" si="19"/>
        <v>0.15915584415584419</v>
      </c>
    </row>
    <row r="46" spans="1:11">
      <c r="A46" s="40" t="s">
        <v>30</v>
      </c>
      <c r="B46" s="2"/>
      <c r="C46" s="1"/>
      <c r="D46" s="1"/>
      <c r="E46" s="3"/>
      <c r="F46" s="3"/>
      <c r="G46" s="37">
        <f>AVERAGE(G5:G45)</f>
        <v>5.1782926829268296</v>
      </c>
      <c r="H46" s="38">
        <f>AVERAGE(H5:H45)</f>
        <v>474.51219512195121</v>
      </c>
      <c r="I46" s="38">
        <f>AVERAGE(I5:I45)</f>
        <v>153.04878048780489</v>
      </c>
      <c r="J46" s="39">
        <f t="shared" si="16"/>
        <v>0.32253919300950917</v>
      </c>
      <c r="K46" s="39">
        <f t="shared" si="6"/>
        <v>1.0912875867386276E-2</v>
      </c>
    </row>
    <row r="47" spans="1:11">
      <c r="A47" s="36"/>
      <c r="B47" s="8" t="s">
        <v>6</v>
      </c>
      <c r="C47" s="6" t="s">
        <v>8</v>
      </c>
      <c r="D47" s="6" t="s">
        <v>2</v>
      </c>
      <c r="E47" s="7" t="s">
        <v>3</v>
      </c>
      <c r="F47" s="7" t="s">
        <v>4</v>
      </c>
      <c r="G47" s="8" t="s">
        <v>6</v>
      </c>
      <c r="H47" s="6" t="s">
        <v>0</v>
      </c>
      <c r="I47" s="6" t="s">
        <v>2</v>
      </c>
      <c r="J47" s="6" t="s">
        <v>3</v>
      </c>
      <c r="K47" s="6" t="s">
        <v>4</v>
      </c>
    </row>
    <row r="48" spans="1:11" ht="14.45" customHeight="1">
      <c r="A48" s="76" t="s">
        <v>1</v>
      </c>
      <c r="B48" s="79" t="s">
        <v>94</v>
      </c>
      <c r="C48" s="80"/>
      <c r="D48" s="80"/>
      <c r="E48" s="80"/>
      <c r="F48" s="80"/>
      <c r="G48" s="80"/>
      <c r="H48" s="80"/>
      <c r="I48" s="80"/>
      <c r="J48" s="80"/>
      <c r="K48" s="80"/>
    </row>
    <row r="49" spans="1:11">
      <c r="A49" s="77"/>
      <c r="B49" s="81" t="s">
        <v>5</v>
      </c>
      <c r="C49" s="82"/>
      <c r="D49" s="82"/>
      <c r="E49" s="82"/>
      <c r="F49" s="83"/>
      <c r="G49" s="81" t="s">
        <v>7</v>
      </c>
      <c r="H49" s="82"/>
      <c r="I49" s="82"/>
      <c r="J49" s="82"/>
      <c r="K49" s="83"/>
    </row>
    <row r="50" spans="1:11">
      <c r="A50" s="78"/>
      <c r="B50" s="8" t="s">
        <v>6</v>
      </c>
      <c r="C50" s="6" t="s">
        <v>8</v>
      </c>
      <c r="D50" s="6" t="s">
        <v>2</v>
      </c>
      <c r="E50" s="7" t="s">
        <v>3</v>
      </c>
      <c r="F50" s="7" t="s">
        <v>4</v>
      </c>
      <c r="G50" s="8" t="s">
        <v>6</v>
      </c>
      <c r="H50" s="6" t="s">
        <v>0</v>
      </c>
      <c r="I50" s="6" t="s">
        <v>2</v>
      </c>
      <c r="J50" s="6" t="s">
        <v>3</v>
      </c>
      <c r="K50" s="6" t="s">
        <v>4</v>
      </c>
    </row>
  </sheetData>
  <mergeCells count="8">
    <mergeCell ref="A48:A50"/>
    <mergeCell ref="B48:K48"/>
    <mergeCell ref="B49:F49"/>
    <mergeCell ref="G49:K49"/>
    <mergeCell ref="A1:A3"/>
    <mergeCell ref="B1:K1"/>
    <mergeCell ref="B2:F2"/>
    <mergeCell ref="G2:K2"/>
  </mergeCells>
  <conditionalFormatting sqref="B4:B46 K4:K46">
    <cfRule type="cellIs" dxfId="3" priority="5" operator="lessThan">
      <formula>0</formula>
    </cfRule>
    <cfRule type="cellIs" dxfId="2" priority="6" operator="greaterThan">
      <formula>0</formula>
    </cfRule>
  </conditionalFormatting>
  <conditionalFormatting sqref="F4:G46">
    <cfRule type="cellIs" dxfId="1" priority="1" operator="lessThan">
      <formula>0</formula>
    </cfRule>
    <cfRule type="cellIs" dxfId="0" priority="2" operator="greater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6AA4D-D0D5-4562-B415-40E52C4B6217}">
  <dimension ref="A1:L53"/>
  <sheetViews>
    <sheetView zoomScale="70" zoomScaleNormal="70" workbookViewId="0">
      <selection activeCell="E54" sqref="E54"/>
    </sheetView>
  </sheetViews>
  <sheetFormatPr defaultRowHeight="15"/>
  <cols>
    <col min="1" max="1" width="12.42578125" style="4" bestFit="1" customWidth="1"/>
    <col min="2" max="2" width="9.28515625" customWidth="1"/>
    <col min="3" max="3" width="11.42578125" bestFit="1" customWidth="1"/>
    <col min="4" max="4" width="9.140625" bestFit="1" customWidth="1"/>
    <col min="5" max="5" width="15.28515625" bestFit="1" customWidth="1"/>
    <col min="6" max="6" width="10" bestFit="1" customWidth="1"/>
    <col min="7" max="7" width="10.5703125" bestFit="1" customWidth="1"/>
    <col min="8" max="8" width="90" bestFit="1" customWidth="1"/>
    <col min="9" max="9" width="15.7109375" bestFit="1" customWidth="1"/>
    <col min="10" max="10" width="11.42578125" bestFit="1" customWidth="1"/>
    <col min="11" max="11" width="64.42578125" bestFit="1" customWidth="1"/>
    <col min="12" max="12" width="83.140625" style="30" customWidth="1"/>
  </cols>
  <sheetData>
    <row r="1" spans="1:12" ht="11.45" customHeight="1">
      <c r="A1" s="84" t="s">
        <v>139</v>
      </c>
      <c r="B1" s="95" t="s">
        <v>18</v>
      </c>
      <c r="C1" s="96"/>
      <c r="D1" s="96"/>
      <c r="E1" s="96"/>
      <c r="F1" s="96"/>
      <c r="G1" s="96"/>
      <c r="H1" s="96"/>
      <c r="I1" s="96"/>
      <c r="J1" s="22"/>
      <c r="K1" s="88" t="s">
        <v>46</v>
      </c>
      <c r="L1" s="89"/>
    </row>
    <row r="2" spans="1:12" ht="19.149999999999999" customHeight="1">
      <c r="A2" s="77"/>
      <c r="B2" s="13" t="s">
        <v>5</v>
      </c>
      <c r="C2" s="31" t="s">
        <v>7</v>
      </c>
      <c r="D2" s="13" t="s">
        <v>7</v>
      </c>
      <c r="E2" s="90" t="s">
        <v>289</v>
      </c>
      <c r="F2" s="93" t="s">
        <v>73</v>
      </c>
      <c r="G2" s="91" t="s">
        <v>54</v>
      </c>
      <c r="H2" s="85" t="s">
        <v>74</v>
      </c>
      <c r="I2" s="14" t="s">
        <v>59</v>
      </c>
      <c r="J2" s="31" t="s">
        <v>7</v>
      </c>
      <c r="K2" s="86" t="s">
        <v>42</v>
      </c>
      <c r="L2" s="86" t="s">
        <v>60</v>
      </c>
    </row>
    <row r="3" spans="1:12" ht="25.15" customHeight="1">
      <c r="A3" s="78"/>
      <c r="B3" s="13" t="s">
        <v>14</v>
      </c>
      <c r="C3" s="14" t="s">
        <v>56</v>
      </c>
      <c r="D3" s="13" t="s">
        <v>14</v>
      </c>
      <c r="E3" s="85"/>
      <c r="F3" s="94"/>
      <c r="G3" s="92"/>
      <c r="H3" s="85"/>
      <c r="I3" s="14" t="s">
        <v>69</v>
      </c>
      <c r="J3" s="14" t="s">
        <v>56</v>
      </c>
      <c r="K3" s="87"/>
      <c r="L3" s="87"/>
    </row>
    <row r="4" spans="1:12">
      <c r="A4" s="5" t="s">
        <v>33</v>
      </c>
      <c r="B4" s="13"/>
      <c r="C4" s="14"/>
      <c r="D4" s="13"/>
      <c r="E4" s="13"/>
      <c r="F4" s="21"/>
      <c r="G4" s="14"/>
      <c r="H4" s="13"/>
      <c r="I4" s="14"/>
      <c r="J4" s="14"/>
      <c r="K4" s="27" t="s">
        <v>43</v>
      </c>
      <c r="L4" s="27"/>
    </row>
    <row r="5" spans="1:12">
      <c r="A5" s="5" t="s">
        <v>20</v>
      </c>
      <c r="B5" s="12">
        <v>1461.3200000000002</v>
      </c>
      <c r="C5" s="11"/>
      <c r="D5" s="17">
        <v>1461.3200000000002</v>
      </c>
      <c r="E5" s="11">
        <v>2000</v>
      </c>
      <c r="F5" s="32">
        <f t="shared" ref="F5:F26" si="0">(D5+G5)/E5</f>
        <v>0.73066000000000009</v>
      </c>
      <c r="G5" s="11"/>
      <c r="H5" s="9" t="s">
        <v>21</v>
      </c>
      <c r="I5" s="11"/>
      <c r="J5" s="11"/>
      <c r="K5" s="9"/>
      <c r="L5" s="9"/>
    </row>
    <row r="6" spans="1:12">
      <c r="A6" s="5" t="s">
        <v>22</v>
      </c>
      <c r="B6" s="12">
        <v>758.0100000000001</v>
      </c>
      <c r="C6" s="11"/>
      <c r="D6" s="18">
        <v>-703.31000000000006</v>
      </c>
      <c r="E6" s="11">
        <v>2000</v>
      </c>
      <c r="F6" s="32">
        <f t="shared" si="0"/>
        <v>-0.35165500000000005</v>
      </c>
      <c r="G6" s="11"/>
      <c r="H6" s="9" t="s">
        <v>21</v>
      </c>
      <c r="I6" s="11"/>
      <c r="J6" s="11"/>
      <c r="K6" s="9"/>
      <c r="L6" s="9"/>
    </row>
    <row r="7" spans="1:12">
      <c r="A7" s="5" t="s">
        <v>23</v>
      </c>
      <c r="B7" s="12">
        <v>1873.5100000000002</v>
      </c>
      <c r="C7" s="11"/>
      <c r="D7" s="17">
        <v>1115.5</v>
      </c>
      <c r="E7" s="11">
        <v>2000</v>
      </c>
      <c r="F7" s="32">
        <f t="shared" si="0"/>
        <v>0.55774999999999997</v>
      </c>
      <c r="G7" s="11"/>
      <c r="H7" s="9" t="s">
        <v>21</v>
      </c>
      <c r="I7" s="11"/>
      <c r="J7" s="11"/>
      <c r="K7" s="9"/>
      <c r="L7" s="9"/>
    </row>
    <row r="8" spans="1:12">
      <c r="A8" s="5" t="s">
        <v>9</v>
      </c>
      <c r="B8" s="12">
        <v>3283.1400000000003</v>
      </c>
      <c r="C8" s="11"/>
      <c r="D8" s="17">
        <v>1409.63</v>
      </c>
      <c r="E8" s="11">
        <v>3000</v>
      </c>
      <c r="F8" s="32">
        <f t="shared" si="0"/>
        <v>0.46987666666666672</v>
      </c>
      <c r="G8" s="11"/>
      <c r="H8" s="9" t="s">
        <v>16</v>
      </c>
      <c r="I8" s="11"/>
      <c r="J8" s="11"/>
      <c r="K8" s="9"/>
      <c r="L8" s="9"/>
    </row>
    <row r="9" spans="1:12">
      <c r="A9" s="5" t="s">
        <v>10</v>
      </c>
      <c r="B9" s="12">
        <v>4932.380000000001</v>
      </c>
      <c r="C9" s="11"/>
      <c r="D9" s="17">
        <v>1649.2400000000002</v>
      </c>
      <c r="E9" s="11">
        <v>3000</v>
      </c>
      <c r="F9" s="32">
        <f t="shared" si="0"/>
        <v>0.54974666666666672</v>
      </c>
      <c r="G9" s="11"/>
      <c r="H9" s="9" t="s">
        <v>16</v>
      </c>
      <c r="I9" s="11"/>
      <c r="J9" s="11"/>
      <c r="K9" s="9"/>
      <c r="L9" s="9"/>
    </row>
    <row r="10" spans="1:12">
      <c r="A10" s="5" t="s">
        <v>11</v>
      </c>
      <c r="B10" s="12">
        <v>4859.8400000000011</v>
      </c>
      <c r="C10" s="11"/>
      <c r="D10" s="18">
        <v>-72.540000000000191</v>
      </c>
      <c r="E10" s="11">
        <v>3000</v>
      </c>
      <c r="F10" s="32">
        <f t="shared" si="0"/>
        <v>-2.4180000000000063E-2</v>
      </c>
      <c r="G10" s="11"/>
      <c r="H10" s="9" t="s">
        <v>16</v>
      </c>
      <c r="I10" s="11"/>
      <c r="J10" s="11"/>
      <c r="K10" s="9"/>
      <c r="L10" s="9"/>
    </row>
    <row r="11" spans="1:12" s="102" customFormat="1">
      <c r="A11" s="97"/>
      <c r="B11" s="98"/>
      <c r="C11" s="99"/>
      <c r="D11" s="99"/>
      <c r="E11" s="99"/>
      <c r="F11" s="100"/>
      <c r="G11" s="99"/>
      <c r="H11" s="101"/>
      <c r="I11" s="99"/>
      <c r="J11" s="99"/>
      <c r="K11" s="101"/>
      <c r="L11" s="101"/>
    </row>
    <row r="12" spans="1:12" s="102" customFormat="1">
      <c r="A12" s="97"/>
      <c r="B12" s="98"/>
      <c r="C12" s="99"/>
      <c r="D12" s="99"/>
      <c r="E12" s="99"/>
      <c r="F12" s="100"/>
      <c r="G12" s="99"/>
      <c r="H12" s="101"/>
      <c r="I12" s="99"/>
      <c r="J12" s="99"/>
      <c r="K12" s="101"/>
      <c r="L12" s="101"/>
    </row>
    <row r="13" spans="1:12" ht="11.45" customHeight="1">
      <c r="A13" s="84" t="s">
        <v>140</v>
      </c>
      <c r="B13" s="95" t="s">
        <v>18</v>
      </c>
      <c r="C13" s="96"/>
      <c r="D13" s="96"/>
      <c r="E13" s="96"/>
      <c r="F13" s="96"/>
      <c r="G13" s="96"/>
      <c r="H13" s="96"/>
      <c r="I13" s="96"/>
      <c r="J13" s="22"/>
      <c r="K13" s="88" t="s">
        <v>46</v>
      </c>
      <c r="L13" s="89"/>
    </row>
    <row r="14" spans="1:12" ht="19.149999999999999" customHeight="1">
      <c r="A14" s="77"/>
      <c r="B14" s="13" t="s">
        <v>5</v>
      </c>
      <c r="C14" s="31" t="s">
        <v>7</v>
      </c>
      <c r="D14" s="13" t="s">
        <v>7</v>
      </c>
      <c r="E14" s="90" t="s">
        <v>289</v>
      </c>
      <c r="F14" s="93" t="s">
        <v>73</v>
      </c>
      <c r="G14" s="91" t="s">
        <v>54</v>
      </c>
      <c r="H14" s="85" t="s">
        <v>74</v>
      </c>
      <c r="I14" s="14" t="s">
        <v>59</v>
      </c>
      <c r="J14" s="31" t="s">
        <v>7</v>
      </c>
      <c r="K14" s="86" t="s">
        <v>42</v>
      </c>
      <c r="L14" s="86" t="s">
        <v>60</v>
      </c>
    </row>
    <row r="15" spans="1:12" ht="25.15" customHeight="1">
      <c r="A15" s="78"/>
      <c r="B15" s="13" t="s">
        <v>14</v>
      </c>
      <c r="C15" s="14" t="s">
        <v>56</v>
      </c>
      <c r="D15" s="13" t="s">
        <v>14</v>
      </c>
      <c r="E15" s="85"/>
      <c r="F15" s="94"/>
      <c r="G15" s="92"/>
      <c r="H15" s="85"/>
      <c r="I15" s="14" t="s">
        <v>69</v>
      </c>
      <c r="J15" s="14" t="s">
        <v>56</v>
      </c>
      <c r="K15" s="87"/>
      <c r="L15" s="87"/>
    </row>
    <row r="16" spans="1:12">
      <c r="A16" s="5" t="s">
        <v>12</v>
      </c>
      <c r="B16" s="12">
        <v>3550.2600000000011</v>
      </c>
      <c r="C16" s="11"/>
      <c r="D16" s="18">
        <v>-1309.58</v>
      </c>
      <c r="E16" s="11">
        <v>4000</v>
      </c>
      <c r="F16" s="32">
        <f t="shared" si="0"/>
        <v>-0.32739499999999999</v>
      </c>
      <c r="G16" s="11"/>
      <c r="H16" s="9" t="s">
        <v>16</v>
      </c>
      <c r="I16" s="11"/>
      <c r="J16" s="11"/>
      <c r="K16" s="9"/>
      <c r="L16" s="9"/>
    </row>
    <row r="17" spans="1:12">
      <c r="A17" s="5" t="s">
        <v>13</v>
      </c>
      <c r="B17" s="12">
        <v>3795.2100000000009</v>
      </c>
      <c r="C17" s="11"/>
      <c r="D17" s="17">
        <v>244.94999999999993</v>
      </c>
      <c r="E17" s="11">
        <v>5000</v>
      </c>
      <c r="F17" s="32">
        <f t="shared" si="0"/>
        <v>4.8989999999999985E-2</v>
      </c>
      <c r="G17" s="11"/>
      <c r="H17" s="9" t="s">
        <v>17</v>
      </c>
      <c r="I17" s="11"/>
      <c r="J17" s="11"/>
      <c r="K17" s="9"/>
      <c r="L17" s="9"/>
    </row>
    <row r="18" spans="1:12">
      <c r="A18" s="5" t="s">
        <v>19</v>
      </c>
      <c r="B18" s="12">
        <v>4930.8500000000013</v>
      </c>
      <c r="C18" s="11"/>
      <c r="D18" s="17">
        <v>1135.6400000000003</v>
      </c>
      <c r="E18" s="11">
        <v>5000</v>
      </c>
      <c r="F18" s="32">
        <f t="shared" si="0"/>
        <v>0.22712800000000005</v>
      </c>
      <c r="G18" s="11"/>
      <c r="H18" s="9" t="s">
        <v>17</v>
      </c>
      <c r="I18" s="11"/>
      <c r="J18" s="11"/>
      <c r="K18" s="9"/>
      <c r="L18" s="9"/>
    </row>
    <row r="19" spans="1:12">
      <c r="A19" s="5" t="s">
        <v>25</v>
      </c>
      <c r="B19" s="12">
        <v>8275.9500000000007</v>
      </c>
      <c r="C19" s="11"/>
      <c r="D19" s="17">
        <v>3345.1</v>
      </c>
      <c r="E19" s="11">
        <v>5000</v>
      </c>
      <c r="F19" s="32">
        <f t="shared" si="0"/>
        <v>0.66901999999999995</v>
      </c>
      <c r="G19" s="11"/>
      <c r="H19" s="9" t="s">
        <v>24</v>
      </c>
      <c r="I19" s="11"/>
      <c r="J19" s="11"/>
      <c r="K19" s="9"/>
      <c r="L19" s="9"/>
    </row>
    <row r="20" spans="1:12">
      <c r="A20" s="5" t="s">
        <v>29</v>
      </c>
      <c r="B20" s="12">
        <v>8609.8700000000008</v>
      </c>
      <c r="C20" s="11"/>
      <c r="D20" s="17">
        <v>333.91999999999996</v>
      </c>
      <c r="E20" s="11">
        <v>5000</v>
      </c>
      <c r="F20" s="32">
        <f t="shared" si="0"/>
        <v>6.6783999999999996E-2</v>
      </c>
      <c r="G20" s="11"/>
      <c r="H20" s="9" t="s">
        <v>24</v>
      </c>
      <c r="I20" s="11"/>
      <c r="J20" s="11"/>
      <c r="K20" s="9"/>
      <c r="L20" s="9"/>
    </row>
    <row r="21" spans="1:12">
      <c r="A21" s="5" t="s">
        <v>31</v>
      </c>
      <c r="B21" s="12">
        <v>4416.5599999999995</v>
      </c>
      <c r="C21" s="11"/>
      <c r="D21" s="18">
        <v>-4193.3100000000013</v>
      </c>
      <c r="E21" s="11">
        <v>5000</v>
      </c>
      <c r="F21" s="32">
        <f t="shared" si="0"/>
        <v>-0.83866200000000024</v>
      </c>
      <c r="G21" s="11"/>
      <c r="H21" s="9" t="s">
        <v>32</v>
      </c>
      <c r="I21" s="11"/>
      <c r="J21" s="11"/>
      <c r="K21" s="9"/>
      <c r="L21" s="9"/>
    </row>
    <row r="22" spans="1:12">
      <c r="A22" s="5" t="s">
        <v>34</v>
      </c>
      <c r="B22" s="12">
        <v>4631.67</v>
      </c>
      <c r="C22" s="11"/>
      <c r="D22" s="17">
        <v>215.1100000000007</v>
      </c>
      <c r="E22" s="11">
        <v>5000</v>
      </c>
      <c r="F22" s="32">
        <f t="shared" si="0"/>
        <v>4.3022000000000137E-2</v>
      </c>
      <c r="G22" s="11"/>
      <c r="H22" s="9" t="s">
        <v>32</v>
      </c>
      <c r="I22" s="11"/>
      <c r="J22" s="11"/>
      <c r="K22" s="9"/>
      <c r="L22" s="9"/>
    </row>
    <row r="23" spans="1:12">
      <c r="A23" s="5" t="s">
        <v>38</v>
      </c>
      <c r="B23" s="12">
        <v>4934</v>
      </c>
      <c r="C23" s="11"/>
      <c r="D23" s="17">
        <v>302</v>
      </c>
      <c r="E23" s="11">
        <v>5000</v>
      </c>
      <c r="F23" s="32">
        <f t="shared" si="0"/>
        <v>6.0400000000000002E-2</v>
      </c>
      <c r="G23" s="11"/>
      <c r="H23" s="9" t="s">
        <v>40</v>
      </c>
      <c r="I23" s="11"/>
      <c r="J23" s="11"/>
      <c r="K23" s="33" t="s">
        <v>63</v>
      </c>
      <c r="L23" s="9"/>
    </row>
    <row r="24" spans="1:12">
      <c r="A24" s="5" t="s">
        <v>39</v>
      </c>
      <c r="B24" s="12">
        <v>4327</v>
      </c>
      <c r="C24" s="11"/>
      <c r="D24" s="18">
        <v>-607</v>
      </c>
      <c r="E24" s="11">
        <v>5000</v>
      </c>
      <c r="F24" s="32">
        <f t="shared" si="0"/>
        <v>-0.12139999999999999</v>
      </c>
      <c r="G24" s="11"/>
      <c r="H24" s="9" t="s">
        <v>41</v>
      </c>
      <c r="I24" s="11"/>
      <c r="J24" s="11"/>
      <c r="K24" s="9" t="s">
        <v>44</v>
      </c>
      <c r="L24" s="9" t="s">
        <v>44</v>
      </c>
    </row>
    <row r="25" spans="1:12">
      <c r="A25" s="5" t="s">
        <v>48</v>
      </c>
      <c r="B25" s="12">
        <v>4652</v>
      </c>
      <c r="C25" s="11"/>
      <c r="D25" s="17">
        <v>325</v>
      </c>
      <c r="E25" s="11">
        <v>1000</v>
      </c>
      <c r="F25" s="32">
        <f t="shared" si="0"/>
        <v>0.42699999999999999</v>
      </c>
      <c r="G25" s="11">
        <v>102</v>
      </c>
      <c r="H25" s="9" t="s">
        <v>49</v>
      </c>
      <c r="I25" s="11"/>
      <c r="J25" s="11"/>
      <c r="K25" s="9"/>
      <c r="L25" s="9" t="s">
        <v>53</v>
      </c>
    </row>
    <row r="26" spans="1:12">
      <c r="A26" s="5" t="s">
        <v>50</v>
      </c>
      <c r="B26" s="12">
        <f>B25+D26</f>
        <v>7058</v>
      </c>
      <c r="C26" s="11"/>
      <c r="D26" s="17">
        <v>2406</v>
      </c>
      <c r="E26" s="11">
        <v>2000</v>
      </c>
      <c r="F26" s="32">
        <f t="shared" si="0"/>
        <v>1.3120000000000001</v>
      </c>
      <c r="G26" s="11">
        <v>218</v>
      </c>
      <c r="H26" s="9" t="s">
        <v>51</v>
      </c>
      <c r="I26" s="11"/>
      <c r="J26" s="11"/>
      <c r="K26" s="9"/>
      <c r="L26" s="9" t="s">
        <v>52</v>
      </c>
    </row>
    <row r="27" spans="1:12">
      <c r="A27" s="5" t="s">
        <v>57</v>
      </c>
      <c r="B27" s="12">
        <f>B26+J27-G27</f>
        <v>7405</v>
      </c>
      <c r="C27" s="11">
        <v>523</v>
      </c>
      <c r="D27" s="17">
        <f>J27-G27</f>
        <v>347</v>
      </c>
      <c r="E27" s="11">
        <v>2000</v>
      </c>
      <c r="F27" s="32">
        <f>(J27)/E27</f>
        <v>0.26150000000000001</v>
      </c>
      <c r="G27" s="11">
        <v>176</v>
      </c>
      <c r="H27" s="9" t="s">
        <v>51</v>
      </c>
      <c r="I27" s="11"/>
      <c r="J27" s="11">
        <v>523</v>
      </c>
      <c r="K27" s="34" t="s">
        <v>62</v>
      </c>
      <c r="L27" s="9" t="s">
        <v>55</v>
      </c>
    </row>
    <row r="28" spans="1:12" s="102" customFormat="1">
      <c r="A28" s="97"/>
      <c r="B28" s="98"/>
      <c r="C28" s="99"/>
      <c r="D28" s="99"/>
      <c r="E28" s="99"/>
      <c r="F28" s="100"/>
      <c r="G28" s="99"/>
      <c r="H28" s="101"/>
      <c r="I28" s="99"/>
      <c r="J28" s="99"/>
      <c r="K28" s="103"/>
      <c r="L28" s="101"/>
    </row>
    <row r="29" spans="1:12" s="102" customFormat="1">
      <c r="A29" s="97"/>
      <c r="B29" s="98"/>
      <c r="C29" s="99"/>
      <c r="D29" s="99"/>
      <c r="E29" s="99"/>
      <c r="F29" s="100"/>
      <c r="G29" s="99"/>
      <c r="H29" s="101"/>
      <c r="I29" s="99"/>
      <c r="J29" s="99"/>
      <c r="K29" s="103"/>
      <c r="L29" s="101"/>
    </row>
    <row r="30" spans="1:12" ht="11.45" customHeight="1">
      <c r="A30" s="84" t="s">
        <v>141</v>
      </c>
      <c r="B30" s="95" t="s">
        <v>18</v>
      </c>
      <c r="C30" s="96"/>
      <c r="D30" s="96"/>
      <c r="E30" s="96"/>
      <c r="F30" s="96"/>
      <c r="G30" s="96"/>
      <c r="H30" s="96"/>
      <c r="I30" s="96"/>
      <c r="J30" s="22"/>
      <c r="K30" s="88" t="s">
        <v>46</v>
      </c>
      <c r="L30" s="89"/>
    </row>
    <row r="31" spans="1:12" ht="19.149999999999999" customHeight="1">
      <c r="A31" s="77"/>
      <c r="B31" s="13" t="s">
        <v>5</v>
      </c>
      <c r="C31" s="31" t="s">
        <v>7</v>
      </c>
      <c r="D31" s="13" t="s">
        <v>7</v>
      </c>
      <c r="E31" s="90" t="s">
        <v>289</v>
      </c>
      <c r="F31" s="93" t="s">
        <v>73</v>
      </c>
      <c r="G31" s="91" t="s">
        <v>54</v>
      </c>
      <c r="H31" s="85" t="s">
        <v>74</v>
      </c>
      <c r="I31" s="14" t="s">
        <v>59</v>
      </c>
      <c r="J31" s="31" t="s">
        <v>7</v>
      </c>
      <c r="K31" s="86" t="s">
        <v>42</v>
      </c>
      <c r="L31" s="86" t="s">
        <v>60</v>
      </c>
    </row>
    <row r="32" spans="1:12" ht="25.15" customHeight="1">
      <c r="A32" s="78"/>
      <c r="B32" s="13" t="s">
        <v>14</v>
      </c>
      <c r="C32" s="14" t="s">
        <v>56</v>
      </c>
      <c r="D32" s="13" t="s">
        <v>14</v>
      </c>
      <c r="E32" s="85"/>
      <c r="F32" s="94"/>
      <c r="G32" s="92"/>
      <c r="H32" s="85"/>
      <c r="I32" s="14" t="s">
        <v>69</v>
      </c>
      <c r="J32" s="14" t="s">
        <v>56</v>
      </c>
      <c r="K32" s="87"/>
      <c r="L32" s="87"/>
    </row>
    <row r="33" spans="1:12">
      <c r="A33" s="5" t="s">
        <v>64</v>
      </c>
      <c r="B33" s="12">
        <f>B27+J33-G33</f>
        <v>6939</v>
      </c>
      <c r="C33" s="11">
        <v>-284</v>
      </c>
      <c r="D33" s="18">
        <f>J33-G33</f>
        <v>-466</v>
      </c>
      <c r="E33" s="11">
        <v>2000</v>
      </c>
      <c r="F33" s="32">
        <f>(J33)/E33</f>
        <v>-0.14199999999999999</v>
      </c>
      <c r="G33" s="11">
        <v>182</v>
      </c>
      <c r="H33" s="9" t="s">
        <v>71</v>
      </c>
      <c r="I33" s="11">
        <v>2164</v>
      </c>
      <c r="J33" s="11">
        <v>-284</v>
      </c>
      <c r="K33" s="9" t="s">
        <v>61</v>
      </c>
      <c r="L33" s="9" t="s">
        <v>58</v>
      </c>
    </row>
    <row r="34" spans="1:12">
      <c r="A34" s="5" t="s">
        <v>65</v>
      </c>
      <c r="B34" s="12">
        <f>B33+J34-G34</f>
        <v>5550</v>
      </c>
      <c r="C34" s="11">
        <v>-1207</v>
      </c>
      <c r="D34" s="18">
        <f>J34-G34</f>
        <v>-1389</v>
      </c>
      <c r="E34" s="11">
        <v>2000</v>
      </c>
      <c r="F34" s="32">
        <f>(J34)/I33</f>
        <v>-0.55776340110905731</v>
      </c>
      <c r="G34" s="11">
        <v>182</v>
      </c>
      <c r="H34" s="9" t="s">
        <v>70</v>
      </c>
      <c r="I34" s="11">
        <v>1000</v>
      </c>
      <c r="J34" s="11">
        <v>-1207</v>
      </c>
      <c r="K34" s="9" t="s">
        <v>66</v>
      </c>
      <c r="L34" s="9" t="s">
        <v>58</v>
      </c>
    </row>
    <row r="35" spans="1:12">
      <c r="A35" s="5" t="s">
        <v>67</v>
      </c>
      <c r="B35" s="12">
        <f>B34+J35-G35</f>
        <v>5522</v>
      </c>
      <c r="C35" s="11">
        <v>164</v>
      </c>
      <c r="D35" s="18">
        <f>C35-G35</f>
        <v>-28</v>
      </c>
      <c r="E35" s="11">
        <v>2000</v>
      </c>
      <c r="F35" s="32">
        <f>(J35)/I34</f>
        <v>0.16400000000000001</v>
      </c>
      <c r="G35" s="11">
        <v>192</v>
      </c>
      <c r="H35" s="9" t="s">
        <v>77</v>
      </c>
      <c r="I35" s="11">
        <v>2000</v>
      </c>
      <c r="J35" s="11">
        <v>164</v>
      </c>
      <c r="K35" s="9" t="s">
        <v>72</v>
      </c>
      <c r="L35" s="9" t="s">
        <v>68</v>
      </c>
    </row>
    <row r="36" spans="1:12">
      <c r="A36" s="5" t="s">
        <v>75</v>
      </c>
      <c r="B36" s="12">
        <f>B35+J36-G36</f>
        <v>4519</v>
      </c>
      <c r="C36" s="11">
        <v>-821</v>
      </c>
      <c r="D36" s="18">
        <f>C36-G36</f>
        <v>-1003</v>
      </c>
      <c r="E36" s="11">
        <v>2000</v>
      </c>
      <c r="F36" s="32">
        <v>-0.41</v>
      </c>
      <c r="G36" s="11">
        <v>182</v>
      </c>
      <c r="H36" s="9" t="s">
        <v>76</v>
      </c>
      <c r="I36" s="11">
        <v>5000</v>
      </c>
      <c r="J36" s="11">
        <v>-821</v>
      </c>
      <c r="K36" s="9"/>
      <c r="L36" s="9" t="s">
        <v>78</v>
      </c>
    </row>
    <row r="37" spans="1:12">
      <c r="A37" s="5" t="s">
        <v>80</v>
      </c>
      <c r="B37" s="12">
        <f>B36+J37-G37</f>
        <v>5075</v>
      </c>
      <c r="C37" s="11">
        <v>738</v>
      </c>
      <c r="D37" s="18">
        <f>C37-G37</f>
        <v>556</v>
      </c>
      <c r="E37" s="11">
        <v>5000</v>
      </c>
      <c r="F37" s="32">
        <f>(J37)/I36</f>
        <v>0.14760000000000001</v>
      </c>
      <c r="G37" s="11">
        <v>182</v>
      </c>
      <c r="H37" s="9" t="s">
        <v>79</v>
      </c>
      <c r="I37" s="11">
        <v>5000</v>
      </c>
      <c r="J37" s="11">
        <v>738</v>
      </c>
      <c r="K37" s="9"/>
      <c r="L37" s="9" t="s">
        <v>78</v>
      </c>
    </row>
    <row r="38" spans="1:12">
      <c r="A38" s="5" t="s">
        <v>81</v>
      </c>
      <c r="B38" s="12">
        <f>B37+J38-G38</f>
        <v>6287</v>
      </c>
      <c r="C38" s="11">
        <f>J38</f>
        <v>1414</v>
      </c>
      <c r="D38" s="17">
        <f>J38-G38</f>
        <v>1212</v>
      </c>
      <c r="E38" s="11">
        <v>5000</v>
      </c>
      <c r="F38" s="32">
        <f>(J38)/I37</f>
        <v>0.2828</v>
      </c>
      <c r="G38" s="11">
        <v>202</v>
      </c>
      <c r="H38" s="9" t="s">
        <v>82</v>
      </c>
      <c r="I38" s="11">
        <v>5000</v>
      </c>
      <c r="J38" s="11">
        <v>1414</v>
      </c>
      <c r="K38" s="9"/>
      <c r="L38" s="9" t="s">
        <v>83</v>
      </c>
    </row>
    <row r="39" spans="1:12">
      <c r="A39" s="5" t="s">
        <v>84</v>
      </c>
      <c r="B39" s="12">
        <f>B38+J39-G39</f>
        <v>8489</v>
      </c>
      <c r="C39" s="11">
        <f>J39</f>
        <v>2371</v>
      </c>
      <c r="D39" s="17">
        <f>J39-G39</f>
        <v>2202</v>
      </c>
      <c r="E39" s="11">
        <v>5000</v>
      </c>
      <c r="F39" s="32">
        <f>(J39)/I38</f>
        <v>0.47420000000000001</v>
      </c>
      <c r="G39" s="11">
        <v>169</v>
      </c>
      <c r="H39" s="9" t="s">
        <v>85</v>
      </c>
      <c r="I39" s="11">
        <v>5000</v>
      </c>
      <c r="J39" s="11">
        <v>2371</v>
      </c>
      <c r="K39" s="9"/>
      <c r="L39" s="9" t="s">
        <v>83</v>
      </c>
    </row>
    <row r="40" spans="1:12">
      <c r="A40" s="5" t="s">
        <v>97</v>
      </c>
      <c r="B40" s="12">
        <f>B39+J40-G40</f>
        <v>9385</v>
      </c>
      <c r="C40" s="11">
        <f>J40</f>
        <v>1065</v>
      </c>
      <c r="D40" s="17">
        <f>J40-G40</f>
        <v>896</v>
      </c>
      <c r="E40" s="11">
        <v>5000</v>
      </c>
      <c r="F40" s="32">
        <f>(J40)/I39</f>
        <v>0.21299999999999999</v>
      </c>
      <c r="G40" s="11">
        <v>169</v>
      </c>
      <c r="H40" s="9" t="s">
        <v>98</v>
      </c>
      <c r="I40" s="11">
        <v>5000</v>
      </c>
      <c r="J40" s="11">
        <v>1065</v>
      </c>
      <c r="K40" s="9"/>
      <c r="L40" s="9" t="s">
        <v>83</v>
      </c>
    </row>
    <row r="41" spans="1:12">
      <c r="A41" s="5" t="s">
        <v>99</v>
      </c>
      <c r="B41" s="12">
        <f>B40+J41-G41</f>
        <v>9731</v>
      </c>
      <c r="C41" s="11">
        <f>J41</f>
        <v>515</v>
      </c>
      <c r="D41" s="17">
        <f>J41-G41</f>
        <v>346</v>
      </c>
      <c r="E41" s="11">
        <v>5000</v>
      </c>
      <c r="F41" s="32">
        <f>(J41)/I40</f>
        <v>0.10299999999999999</v>
      </c>
      <c r="G41" s="11">
        <v>169</v>
      </c>
      <c r="H41" s="9" t="s">
        <v>98</v>
      </c>
      <c r="I41" s="11">
        <v>5000</v>
      </c>
      <c r="J41" s="11">
        <v>515</v>
      </c>
      <c r="K41" s="9"/>
      <c r="L41" s="9" t="s">
        <v>83</v>
      </c>
    </row>
    <row r="42" spans="1:12">
      <c r="A42" s="5" t="s">
        <v>100</v>
      </c>
      <c r="B42" s="12">
        <f>B41+J42-G42</f>
        <v>12319</v>
      </c>
      <c r="C42" s="11">
        <f>J42</f>
        <v>2729</v>
      </c>
      <c r="D42" s="17">
        <f>J42-G42</f>
        <v>2588</v>
      </c>
      <c r="E42" s="11">
        <v>5000</v>
      </c>
      <c r="F42" s="32">
        <f>(J42)/I41</f>
        <v>0.54579999999999995</v>
      </c>
      <c r="G42" s="11">
        <v>141</v>
      </c>
      <c r="H42" s="9" t="s">
        <v>98</v>
      </c>
      <c r="I42" s="11">
        <v>5000</v>
      </c>
      <c r="J42" s="11">
        <v>2729</v>
      </c>
      <c r="K42" s="9"/>
      <c r="L42" s="9" t="s">
        <v>83</v>
      </c>
    </row>
    <row r="43" spans="1:12">
      <c r="A43" s="5" t="s">
        <v>109</v>
      </c>
      <c r="B43" s="12">
        <f>B42+J43-G43</f>
        <v>11872.5</v>
      </c>
      <c r="C43" s="11">
        <f>J43</f>
        <v>-312</v>
      </c>
      <c r="D43" s="17">
        <f>J43-G43</f>
        <v>-446.5</v>
      </c>
      <c r="E43" s="11">
        <v>5000</v>
      </c>
      <c r="F43" s="32">
        <f>(J43)/I42</f>
        <v>-6.2399999999999997E-2</v>
      </c>
      <c r="G43" s="11">
        <v>134.5</v>
      </c>
      <c r="H43" s="9" t="s">
        <v>134</v>
      </c>
      <c r="I43" s="11">
        <v>5000</v>
      </c>
      <c r="J43" s="11">
        <v>-312</v>
      </c>
      <c r="K43" s="9"/>
      <c r="L43" s="9" t="s">
        <v>83</v>
      </c>
    </row>
    <row r="44" spans="1:12">
      <c r="A44" s="5" t="s">
        <v>137</v>
      </c>
      <c r="B44" s="12">
        <f>B43+J44-G44</f>
        <v>4695.5</v>
      </c>
      <c r="C44" s="11">
        <f>J44</f>
        <v>-7052</v>
      </c>
      <c r="D44" s="17">
        <f>J44-G44</f>
        <v>-7177</v>
      </c>
      <c r="E44" s="11">
        <v>5000</v>
      </c>
      <c r="F44" s="32">
        <f>(J44)/I43</f>
        <v>-1.4104000000000001</v>
      </c>
      <c r="G44" s="11">
        <v>125</v>
      </c>
      <c r="H44" s="9" t="s">
        <v>134</v>
      </c>
      <c r="I44" s="11">
        <v>5000</v>
      </c>
      <c r="J44" s="11">
        <v>-7052</v>
      </c>
      <c r="K44" s="9"/>
      <c r="L44" s="9" t="s">
        <v>83</v>
      </c>
    </row>
    <row r="45" spans="1:12">
      <c r="K45" s="10" t="s">
        <v>36</v>
      </c>
      <c r="L45" s="29">
        <v>231.37461538461542</v>
      </c>
    </row>
    <row r="46" spans="1:12" ht="11.45" customHeight="1">
      <c r="A46" s="84" t="s">
        <v>147</v>
      </c>
      <c r="B46" s="95" t="s">
        <v>18</v>
      </c>
      <c r="C46" s="96"/>
      <c r="D46" s="96"/>
      <c r="E46" s="96"/>
      <c r="F46" s="96"/>
      <c r="G46" s="96"/>
      <c r="H46" s="96"/>
      <c r="I46" s="96"/>
      <c r="J46" s="22"/>
      <c r="K46" s="88" t="s">
        <v>46</v>
      </c>
      <c r="L46" s="89"/>
    </row>
    <row r="47" spans="1:12" ht="19.149999999999999" customHeight="1">
      <c r="A47" s="77"/>
      <c r="B47" s="13" t="s">
        <v>5</v>
      </c>
      <c r="C47" s="31" t="s">
        <v>7</v>
      </c>
      <c r="D47" s="13" t="s">
        <v>7</v>
      </c>
      <c r="E47" s="90" t="s">
        <v>289</v>
      </c>
      <c r="F47" s="93" t="s">
        <v>73</v>
      </c>
      <c r="G47" s="91" t="s">
        <v>54</v>
      </c>
      <c r="H47" s="85" t="s">
        <v>74</v>
      </c>
      <c r="I47" s="14" t="s">
        <v>59</v>
      </c>
      <c r="J47" s="31" t="s">
        <v>7</v>
      </c>
      <c r="K47" s="86" t="s">
        <v>42</v>
      </c>
      <c r="L47" s="86" t="s">
        <v>60</v>
      </c>
    </row>
    <row r="48" spans="1:12" ht="25.15" customHeight="1">
      <c r="A48" s="78"/>
      <c r="B48" s="13" t="s">
        <v>14</v>
      </c>
      <c r="C48" s="14" t="s">
        <v>56</v>
      </c>
      <c r="D48" s="13" t="s">
        <v>14</v>
      </c>
      <c r="E48" s="85"/>
      <c r="F48" s="94"/>
      <c r="G48" s="92"/>
      <c r="H48" s="85"/>
      <c r="I48" s="14" t="s">
        <v>69</v>
      </c>
      <c r="J48" s="14" t="s">
        <v>56</v>
      </c>
      <c r="K48" s="87"/>
      <c r="L48" s="87"/>
    </row>
    <row r="49" spans="1:12">
      <c r="A49" s="5" t="s">
        <v>145</v>
      </c>
      <c r="B49" s="12">
        <f>B44+J49-G49</f>
        <v>4997.5</v>
      </c>
      <c r="C49" s="11">
        <f>J49</f>
        <v>487</v>
      </c>
      <c r="D49" s="18">
        <f>J49-G49</f>
        <v>302</v>
      </c>
      <c r="E49" s="11">
        <v>5000</v>
      </c>
      <c r="F49" s="32">
        <f>(J49)/E49</f>
        <v>9.74E-2</v>
      </c>
      <c r="G49" s="11">
        <v>185</v>
      </c>
      <c r="H49" s="9" t="s">
        <v>146</v>
      </c>
      <c r="I49" s="11">
        <v>5000</v>
      </c>
      <c r="J49" s="11">
        <v>487</v>
      </c>
      <c r="K49" s="9" t="s">
        <v>61</v>
      </c>
      <c r="L49" s="9" t="s">
        <v>58</v>
      </c>
    </row>
    <row r="50" spans="1:12">
      <c r="A50" s="5" t="s">
        <v>288</v>
      </c>
      <c r="B50" s="12">
        <f>B49+J50-G50</f>
        <v>6125.5</v>
      </c>
      <c r="C50" s="11">
        <f>J50</f>
        <v>1313</v>
      </c>
      <c r="D50" s="17">
        <f>J50-G50</f>
        <v>1128</v>
      </c>
      <c r="E50" s="11">
        <v>5000</v>
      </c>
      <c r="F50" s="32">
        <f>(J50)/I49</f>
        <v>0.2626</v>
      </c>
      <c r="G50" s="11">
        <v>185</v>
      </c>
      <c r="H50" s="9" t="s">
        <v>146</v>
      </c>
      <c r="I50" s="11">
        <v>5000</v>
      </c>
      <c r="J50" s="11">
        <v>1313</v>
      </c>
      <c r="K50" s="9" t="s">
        <v>61</v>
      </c>
      <c r="L50" s="9" t="s">
        <v>58</v>
      </c>
    </row>
    <row r="51" spans="1:12">
      <c r="B51" s="13" t="s">
        <v>5</v>
      </c>
      <c r="C51" s="13" t="s">
        <v>7</v>
      </c>
      <c r="D51" s="90" t="s">
        <v>26</v>
      </c>
      <c r="E51" s="31"/>
      <c r="F51" s="31"/>
      <c r="G51" s="31"/>
      <c r="H51" s="93" t="s">
        <v>27</v>
      </c>
      <c r="I51" s="86" t="s">
        <v>15</v>
      </c>
      <c r="J51" s="23"/>
      <c r="K51" s="13" t="s">
        <v>35</v>
      </c>
      <c r="L51" s="26" t="s">
        <v>47</v>
      </c>
    </row>
    <row r="52" spans="1:12">
      <c r="B52" s="13" t="s">
        <v>14</v>
      </c>
      <c r="C52" s="13" t="s">
        <v>14</v>
      </c>
      <c r="D52" s="85"/>
      <c r="E52" s="14"/>
      <c r="F52" s="14"/>
      <c r="G52" s="14"/>
      <c r="H52" s="94"/>
      <c r="I52" s="87"/>
      <c r="J52" s="23"/>
      <c r="K52" s="13"/>
      <c r="L52" s="28" t="s">
        <v>45</v>
      </c>
    </row>
    <row r="53" spans="1:12">
      <c r="K53" s="10" t="s">
        <v>37</v>
      </c>
      <c r="L53" s="29">
        <v>23.137461538461544</v>
      </c>
    </row>
  </sheetData>
  <mergeCells count="39">
    <mergeCell ref="D51:D52"/>
    <mergeCell ref="H51:H52"/>
    <mergeCell ref="I51:I52"/>
    <mergeCell ref="A46:A48"/>
    <mergeCell ref="B46:I46"/>
    <mergeCell ref="K46:L46"/>
    <mergeCell ref="E47:E48"/>
    <mergeCell ref="F47:F48"/>
    <mergeCell ref="G47:G48"/>
    <mergeCell ref="H47:H48"/>
    <mergeCell ref="K47:K48"/>
    <mergeCell ref="L47:L48"/>
    <mergeCell ref="A1:A3"/>
    <mergeCell ref="B1:I1"/>
    <mergeCell ref="A13:A15"/>
    <mergeCell ref="B13:I13"/>
    <mergeCell ref="E14:E15"/>
    <mergeCell ref="F14:F15"/>
    <mergeCell ref="G14:G15"/>
    <mergeCell ref="H14:H15"/>
    <mergeCell ref="A30:A32"/>
    <mergeCell ref="B30:I30"/>
    <mergeCell ref="E31:E32"/>
    <mergeCell ref="F31:F32"/>
    <mergeCell ref="G31:G32"/>
    <mergeCell ref="K1:L1"/>
    <mergeCell ref="E2:E3"/>
    <mergeCell ref="G2:G3"/>
    <mergeCell ref="F2:F3"/>
    <mergeCell ref="H2:H3"/>
    <mergeCell ref="K2:K3"/>
    <mergeCell ref="L2:L3"/>
    <mergeCell ref="K13:L13"/>
    <mergeCell ref="K14:K15"/>
    <mergeCell ref="L14:L15"/>
    <mergeCell ref="K30:L30"/>
    <mergeCell ref="H31:H32"/>
    <mergeCell ref="K31:K32"/>
    <mergeCell ref="L31:L32"/>
  </mergeCells>
  <conditionalFormatting sqref="B5:D12 B16:D29 B33:D44">
    <cfRule type="cellIs" dxfId="86" priority="15" operator="lessThan">
      <formula>0</formula>
    </cfRule>
    <cfRule type="cellIs" dxfId="85" priority="16" operator="greaterThan">
      <formula>0</formula>
    </cfRule>
  </conditionalFormatting>
  <conditionalFormatting sqref="B49:D50">
    <cfRule type="cellIs" dxfId="84" priority="1" operator="lessThan">
      <formula>0</formula>
    </cfRule>
    <cfRule type="cellIs" dxfId="83" priority="2" operator="greaterThan">
      <formula>0</formula>
    </cfRule>
  </conditionalFormatting>
  <conditionalFormatting sqref="F49:F50">
    <cfRule type="cellIs" dxfId="82" priority="3" operator="lessThan">
      <formula>0</formula>
    </cfRule>
    <cfRule type="cellIs" dxfId="81" priority="4" operator="greaterThan">
      <formula>0</formula>
    </cfRule>
  </conditionalFormatting>
  <conditionalFormatting sqref="F5:G7 F8:F12 F16:F29 F33:F44">
    <cfRule type="cellIs" dxfId="80" priority="19" operator="lessThan">
      <formula>0</formula>
    </cfRule>
    <cfRule type="cellIs" dxfId="79" priority="20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Monthly Results </vt:lpstr>
      <vt:lpstr>Detailed Monthly Results</vt:lpstr>
      <vt:lpstr>Annual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whitaker</dc:creator>
  <cp:lastModifiedBy>Tom Whitaker</cp:lastModifiedBy>
  <dcterms:created xsi:type="dcterms:W3CDTF">2015-06-05T18:17:20Z</dcterms:created>
  <dcterms:modified xsi:type="dcterms:W3CDTF">2026-03-05T10:01:02Z</dcterms:modified>
</cp:coreProperties>
</file>